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<sst xmlns="http://schemas.openxmlformats.org/spreadsheetml/2006/main" count="1415" uniqueCount="601">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</sst>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2" xfId="0" applyFont="1" applyFill="1" applyBorder="1" applyAlignment="1" applyProtection="1">
      <alignment horizontal="center" vertical="center" wrapText="1"/>
      <protection/>
    </xf>
    <xf numFmtId="0" fontId="9" fillId="3" borderId="60" xfId="0" applyFont="1" applyFill="1" applyBorder="1" applyAlignment="1" applyProtection="1">
      <alignment horizontal="center" vertical="center" wrapText="1"/>
      <protection/>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0" borderId="61" xfId="0" applyBorder="1" applyAlignment="1" applyProtection="1">
      <alignment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60"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9" fillId="36" borderId="85" xfId="0" applyFont="1" applyFill="1" applyBorder="1" applyAlignment="1" applyProtection="1">
      <alignment horizontal="center" vertical="center" wrapText="1"/>
      <protection/>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2" fillId="0" borderId="34" xfId="0" applyFont="1" applyBorder="1" applyAlignment="1">
      <alignment horizontal="left" wrapText="1"/>
    </xf>
    <xf numFmtId="0" fontId="2" fillId="0" borderId="79" xfId="0" applyFont="1"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93"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5"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93" xfId="0" applyBorder="1" applyAlignment="1" applyProtection="1">
      <alignment wrapText="1"/>
      <protection locked="0"/>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67" t="s">
        <v>164</v>
      </c>
      <c r="C7" s="667"/>
      <c r="D7" s="667"/>
      <c r="E7" s="667"/>
      <c r="F7" s="667"/>
      <c r="G7" s="667"/>
      <c r="H7" s="667"/>
      <c r="I7" s="667"/>
      <c r="J7" s="667"/>
      <c r="K7" s="667"/>
      <c r="L7" s="93"/>
    </row>
    <row r="8" spans="2:12" ht="24.75" customHeight="1">
      <c r="B8" s="668" t="s">
        <v>584</v>
      </c>
      <c r="C8" s="668"/>
      <c r="D8" s="668"/>
      <c r="E8" s="668"/>
      <c r="F8" s="668"/>
      <c r="G8" s="668"/>
      <c r="H8" s="668"/>
      <c r="I8" s="668"/>
      <c r="J8" s="668"/>
      <c r="K8" s="668"/>
      <c r="L8" s="93"/>
    </row>
    <row r="10" spans="2:4" ht="17.25">
      <c r="B10" s="123" t="s">
        <v>356</v>
      </c>
      <c r="C10" s="124"/>
      <c r="D10" s="3"/>
    </row>
    <row r="11" spans="2:4" ht="10.5" customHeight="1">
      <c r="B11" s="4"/>
      <c r="C11" s="3"/>
      <c r="D11" s="3"/>
    </row>
    <row r="12" spans="1:12" s="25" customFormat="1" ht="16.5" customHeight="1">
      <c r="A12" s="20"/>
      <c r="B12" s="669" t="s">
        <v>363</v>
      </c>
      <c r="C12" s="670"/>
      <c r="D12" s="670"/>
      <c r="E12" s="670"/>
      <c r="F12" s="670"/>
      <c r="G12" s="670"/>
      <c r="H12" s="670"/>
      <c r="I12" s="670"/>
      <c r="J12" s="670"/>
      <c r="K12" s="670"/>
      <c r="L12" s="92"/>
    </row>
    <row r="13" spans="2:11" ht="10.5" customHeight="1">
      <c r="B13" s="125"/>
      <c r="C13" s="126"/>
      <c r="D13" s="125"/>
      <c r="E13" s="10"/>
      <c r="F13" s="125"/>
      <c r="G13" s="56"/>
      <c r="H13" s="56"/>
      <c r="I13" s="56"/>
      <c r="J13" s="56"/>
      <c r="K13" s="56"/>
    </row>
    <row r="14" spans="2:11" ht="15.75" customHeight="1">
      <c r="B14" s="127" t="s">
        <v>364</v>
      </c>
      <c r="C14" s="671" t="s">
        <v>568</v>
      </c>
      <c r="D14" s="672"/>
      <c r="E14" s="672"/>
      <c r="F14" s="672"/>
      <c r="G14" s="672"/>
      <c r="H14" s="672"/>
      <c r="I14" s="672"/>
      <c r="J14" s="672"/>
      <c r="K14" s="673"/>
    </row>
    <row r="15" spans="2:11" ht="7.5" customHeight="1">
      <c r="B15" s="128"/>
      <c r="C15" s="663"/>
      <c r="D15" s="664"/>
      <c r="E15" s="664"/>
      <c r="F15" s="664"/>
      <c r="G15" s="664"/>
      <c r="H15" s="664"/>
      <c r="I15" s="664"/>
      <c r="J15" s="664"/>
      <c r="K15" s="665"/>
    </row>
    <row r="16" spans="2:11" ht="15.75" customHeight="1">
      <c r="B16" s="128" t="s">
        <v>365</v>
      </c>
      <c r="C16" s="663" t="s">
        <v>367</v>
      </c>
      <c r="D16" s="664"/>
      <c r="E16" s="664"/>
      <c r="F16" s="664"/>
      <c r="G16" s="664"/>
      <c r="H16" s="664"/>
      <c r="I16" s="664"/>
      <c r="J16" s="664"/>
      <c r="K16" s="665"/>
    </row>
    <row r="17" spans="2:11" ht="7.5" customHeight="1">
      <c r="B17" s="128"/>
      <c r="C17" s="663"/>
      <c r="D17" s="664"/>
      <c r="E17" s="664"/>
      <c r="F17" s="664"/>
      <c r="G17" s="664"/>
      <c r="H17" s="664"/>
      <c r="I17" s="664"/>
      <c r="J17" s="664"/>
      <c r="K17" s="665"/>
    </row>
    <row r="18" spans="2:12" ht="15.75" customHeight="1">
      <c r="B18" s="128" t="s">
        <v>368</v>
      </c>
      <c r="C18" s="663" t="s">
        <v>165</v>
      </c>
      <c r="D18" s="666"/>
      <c r="E18" s="666"/>
      <c r="F18" s="666"/>
      <c r="G18" s="666"/>
      <c r="H18" s="666"/>
      <c r="I18" s="666"/>
      <c r="J18" s="666"/>
      <c r="K18" s="666"/>
      <c r="L18" s="92" t="s">
        <v>86</v>
      </c>
    </row>
    <row r="19" spans="2:11" ht="7.5" customHeight="1">
      <c r="B19" s="128"/>
      <c r="C19" s="663"/>
      <c r="D19" s="664"/>
      <c r="E19" s="664"/>
      <c r="F19" s="664"/>
      <c r="G19" s="664"/>
      <c r="H19" s="664"/>
      <c r="I19" s="664"/>
      <c r="J19" s="664"/>
      <c r="K19" s="665"/>
    </row>
    <row r="20" spans="2:12" ht="15.75" customHeight="1">
      <c r="B20" s="128" t="s">
        <v>369</v>
      </c>
      <c r="C20" s="663" t="s">
        <v>98</v>
      </c>
      <c r="D20" s="666"/>
      <c r="E20" s="666"/>
      <c r="F20" s="666"/>
      <c r="G20" s="666"/>
      <c r="H20" s="666"/>
      <c r="I20" s="666"/>
      <c r="J20" s="666"/>
      <c r="K20" s="666"/>
      <c r="L20" s="92" t="s">
        <v>353</v>
      </c>
    </row>
    <row r="21" spans="2:11" ht="7.5" customHeight="1">
      <c r="B21" s="128"/>
      <c r="C21" s="663"/>
      <c r="D21" s="664"/>
      <c r="E21" s="664"/>
      <c r="F21" s="664"/>
      <c r="G21" s="664"/>
      <c r="H21" s="664"/>
      <c r="I21" s="664"/>
      <c r="J21" s="664"/>
      <c r="K21" s="665"/>
    </row>
    <row r="22" spans="2:12" ht="15.75" customHeight="1">
      <c r="B22" s="128" t="s">
        <v>370</v>
      </c>
      <c r="C22" s="663" t="s">
        <v>57</v>
      </c>
      <c r="D22" s="666"/>
      <c r="E22" s="666"/>
      <c r="F22" s="666"/>
      <c r="G22" s="666"/>
      <c r="H22" s="666"/>
      <c r="I22" s="666"/>
      <c r="J22" s="666"/>
      <c r="K22" s="666"/>
      <c r="L22" s="92" t="s">
        <v>94</v>
      </c>
    </row>
    <row r="23" spans="2:11" ht="7.5" customHeight="1">
      <c r="B23" s="128"/>
      <c r="C23" s="663"/>
      <c r="D23" s="664"/>
      <c r="E23" s="664"/>
      <c r="F23" s="664"/>
      <c r="G23" s="664"/>
      <c r="H23" s="664"/>
      <c r="I23" s="664"/>
      <c r="J23" s="664"/>
      <c r="K23" s="665"/>
    </row>
    <row r="24" spans="2:12" ht="15.75" customHeight="1">
      <c r="B24" s="128" t="s">
        <v>322</v>
      </c>
      <c r="C24" s="663" t="s">
        <v>99</v>
      </c>
      <c r="D24" s="664"/>
      <c r="E24" s="664"/>
      <c r="F24" s="664"/>
      <c r="G24" s="664"/>
      <c r="H24" s="664"/>
      <c r="I24" s="664"/>
      <c r="J24" s="664"/>
      <c r="K24" s="665"/>
      <c r="L24" s="92" t="s">
        <v>40</v>
      </c>
    </row>
    <row r="25" spans="2:11" ht="7.5" customHeight="1">
      <c r="B25" s="128"/>
      <c r="C25" s="663"/>
      <c r="D25" s="664"/>
      <c r="E25" s="664"/>
      <c r="F25" s="664"/>
      <c r="G25" s="664"/>
      <c r="H25" s="664"/>
      <c r="I25" s="664"/>
      <c r="J25" s="664"/>
      <c r="K25" s="665"/>
    </row>
    <row r="26" spans="2:12" ht="15.75" customHeight="1">
      <c r="B26" s="128" t="s">
        <v>377</v>
      </c>
      <c r="C26" s="663" t="s">
        <v>166</v>
      </c>
      <c r="D26" s="666"/>
      <c r="E26" s="666"/>
      <c r="F26" s="666"/>
      <c r="G26" s="666"/>
      <c r="H26" s="666"/>
      <c r="I26" s="666"/>
      <c r="J26" s="666"/>
      <c r="K26" s="666"/>
      <c r="L26" s="92" t="s">
        <v>95</v>
      </c>
    </row>
    <row r="27" spans="2:11" ht="7.5" customHeight="1">
      <c r="B27" s="128"/>
      <c r="C27" s="663"/>
      <c r="D27" s="664"/>
      <c r="E27" s="664"/>
      <c r="F27" s="664"/>
      <c r="G27" s="664"/>
      <c r="H27" s="664"/>
      <c r="I27" s="664"/>
      <c r="J27" s="664"/>
      <c r="K27" s="665"/>
    </row>
    <row r="28" spans="2:11" ht="15.75" customHeight="1">
      <c r="B28" s="128" t="s">
        <v>323</v>
      </c>
      <c r="C28" s="663" t="s">
        <v>155</v>
      </c>
      <c r="D28" s="664"/>
      <c r="E28" s="664"/>
      <c r="F28" s="664"/>
      <c r="G28" s="664"/>
      <c r="H28" s="664"/>
      <c r="I28" s="664"/>
      <c r="J28" s="664"/>
      <c r="K28" s="665"/>
    </row>
    <row r="29" spans="2:11" ht="9.75" customHeight="1">
      <c r="B29" s="128"/>
      <c r="C29" s="676"/>
      <c r="D29" s="676"/>
      <c r="E29" s="676"/>
      <c r="F29" s="676"/>
      <c r="G29" s="676"/>
      <c r="H29" s="676"/>
      <c r="I29" s="676"/>
      <c r="J29" s="676"/>
      <c r="K29" s="676"/>
    </row>
    <row r="30" spans="2:11" ht="13.5">
      <c r="B30" s="13"/>
      <c r="C30" s="675"/>
      <c r="D30" s="675"/>
      <c r="E30" s="675"/>
      <c r="F30" s="675"/>
      <c r="G30" s="675"/>
      <c r="H30" s="675"/>
      <c r="I30" s="675"/>
      <c r="J30" s="675"/>
      <c r="K30" s="675"/>
    </row>
    <row r="31" spans="2:10" ht="7.5" customHeight="1">
      <c r="B31" s="14"/>
      <c r="C31" s="17"/>
      <c r="D31" s="17"/>
      <c r="E31" s="17"/>
      <c r="F31" s="17"/>
      <c r="G31" s="17"/>
      <c r="H31" s="17"/>
      <c r="I31" s="17"/>
      <c r="J31" s="17"/>
    </row>
    <row r="32" spans="2:12" s="7" customFormat="1" ht="13.5">
      <c r="B32" s="12"/>
      <c r="C32" s="674"/>
      <c r="D32" s="674"/>
      <c r="E32" s="674"/>
      <c r="F32" s="674"/>
      <c r="G32" s="674"/>
      <c r="H32" s="674"/>
      <c r="I32" s="674"/>
      <c r="J32" s="674"/>
      <c r="K32" s="674"/>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view="pageBreakPreview" zoomScaleSheetLayoutView="100" zoomScalePageLayoutView="0" workbookViewId="0" topLeftCell="C1">
      <selection activeCell="C1" sqref="C1"/>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67" t="s">
        <v>233</v>
      </c>
      <c r="D5" s="868"/>
      <c r="E5" s="868"/>
      <c r="F5" s="868"/>
      <c r="G5" s="868"/>
      <c r="H5" s="868"/>
      <c r="I5" s="868"/>
      <c r="J5" s="868"/>
      <c r="K5" s="868"/>
      <c r="L5" s="868"/>
      <c r="M5" s="868"/>
      <c r="N5" s="29"/>
      <c r="O5" s="29"/>
      <c r="P5" s="29"/>
    </row>
    <row r="6" ht="9.75" customHeight="1"/>
    <row r="7" spans="3:16" ht="17.25" customHeight="1">
      <c r="C7" s="864" t="s">
        <v>13</v>
      </c>
      <c r="D7" s="865"/>
      <c r="E7" s="865"/>
      <c r="F7" s="865"/>
      <c r="G7" s="865"/>
      <c r="H7" s="865"/>
      <c r="I7" s="865"/>
      <c r="J7" s="865"/>
      <c r="K7" s="865"/>
      <c r="L7" s="865"/>
      <c r="M7" s="865"/>
      <c r="N7" s="865"/>
      <c r="O7" s="865"/>
      <c r="P7" s="866"/>
    </row>
    <row r="8" spans="3:16" ht="25.5" customHeight="1">
      <c r="C8" s="872"/>
      <c r="D8" s="873"/>
      <c r="E8" s="873"/>
      <c r="F8" s="873"/>
      <c r="G8" s="873"/>
      <c r="H8" s="873"/>
      <c r="I8" s="873"/>
      <c r="J8" s="873"/>
      <c r="K8" s="873"/>
      <c r="L8" s="873"/>
      <c r="M8" s="873"/>
      <c r="N8" s="873"/>
      <c r="O8" s="873"/>
      <c r="P8" s="874"/>
    </row>
    <row r="9" spans="3:16" ht="39" customHeight="1">
      <c r="C9" s="869" t="s">
        <v>311</v>
      </c>
      <c r="D9" s="870"/>
      <c r="E9" s="870"/>
      <c r="F9" s="870"/>
      <c r="G9" s="870"/>
      <c r="H9" s="870"/>
      <c r="I9" s="870"/>
      <c r="J9" s="870"/>
      <c r="K9" s="870"/>
      <c r="L9" s="870"/>
      <c r="M9" s="870"/>
      <c r="N9" s="870"/>
      <c r="O9" s="870"/>
      <c r="P9" s="871"/>
    </row>
    <row r="10" spans="3:16" ht="15" customHeight="1">
      <c r="C10" s="854"/>
      <c r="D10" s="855"/>
      <c r="E10" s="855"/>
      <c r="F10" s="855"/>
      <c r="G10" s="855"/>
      <c r="H10" s="855"/>
      <c r="I10" s="855"/>
      <c r="J10" s="855"/>
      <c r="K10" s="855"/>
      <c r="L10" s="855"/>
      <c r="M10" s="855"/>
      <c r="N10" s="855"/>
      <c r="O10" s="855"/>
      <c r="P10" s="856"/>
    </row>
    <row r="11" spans="3:16" ht="15" customHeight="1">
      <c r="C11" s="854"/>
      <c r="D11" s="855"/>
      <c r="E11" s="855"/>
      <c r="F11" s="855"/>
      <c r="G11" s="855"/>
      <c r="H11" s="855"/>
      <c r="I11" s="855"/>
      <c r="J11" s="855"/>
      <c r="K11" s="855"/>
      <c r="L11" s="855"/>
      <c r="M11" s="855"/>
      <c r="N11" s="855"/>
      <c r="O11" s="855"/>
      <c r="P11" s="856"/>
    </row>
    <row r="12" spans="3:16" ht="15" customHeight="1">
      <c r="C12" s="854"/>
      <c r="D12" s="855"/>
      <c r="E12" s="855"/>
      <c r="F12" s="855"/>
      <c r="G12" s="855"/>
      <c r="H12" s="855"/>
      <c r="I12" s="855"/>
      <c r="J12" s="855"/>
      <c r="K12" s="855"/>
      <c r="L12" s="855"/>
      <c r="M12" s="855"/>
      <c r="N12" s="855"/>
      <c r="O12" s="855"/>
      <c r="P12" s="856"/>
    </row>
    <row r="13" spans="3:16" ht="15" customHeight="1">
      <c r="C13" s="854"/>
      <c r="D13" s="857"/>
      <c r="E13" s="857"/>
      <c r="F13" s="857"/>
      <c r="G13" s="857"/>
      <c r="H13" s="857"/>
      <c r="I13" s="857"/>
      <c r="J13" s="857"/>
      <c r="K13" s="857"/>
      <c r="L13" s="857"/>
      <c r="M13" s="857"/>
      <c r="N13" s="857"/>
      <c r="O13" s="857"/>
      <c r="P13" s="858"/>
    </row>
    <row r="14" spans="3:16" ht="15" customHeight="1">
      <c r="C14" s="854"/>
      <c r="D14" s="855"/>
      <c r="E14" s="855"/>
      <c r="F14" s="855"/>
      <c r="G14" s="855"/>
      <c r="H14" s="855"/>
      <c r="I14" s="855"/>
      <c r="J14" s="855"/>
      <c r="K14" s="855"/>
      <c r="L14" s="855"/>
      <c r="M14" s="855"/>
      <c r="N14" s="855"/>
      <c r="O14" s="855"/>
      <c r="P14" s="856"/>
    </row>
    <row r="15" spans="3:16" ht="15" customHeight="1">
      <c r="C15" s="854"/>
      <c r="D15" s="855"/>
      <c r="E15" s="855"/>
      <c r="F15" s="855"/>
      <c r="G15" s="855"/>
      <c r="H15" s="855"/>
      <c r="I15" s="855"/>
      <c r="J15" s="855"/>
      <c r="K15" s="855"/>
      <c r="L15" s="855"/>
      <c r="M15" s="855"/>
      <c r="N15" s="855"/>
      <c r="O15" s="855"/>
      <c r="P15" s="856"/>
    </row>
    <row r="16" spans="3:16" ht="15" customHeight="1">
      <c r="C16" s="854"/>
      <c r="D16" s="855"/>
      <c r="E16" s="855"/>
      <c r="F16" s="855"/>
      <c r="G16" s="855"/>
      <c r="H16" s="855"/>
      <c r="I16" s="855"/>
      <c r="J16" s="855"/>
      <c r="K16" s="855"/>
      <c r="L16" s="855"/>
      <c r="M16" s="855"/>
      <c r="N16" s="855"/>
      <c r="O16" s="855"/>
      <c r="P16" s="856"/>
    </row>
    <row r="17" spans="3:16" ht="15" customHeight="1">
      <c r="C17" s="854"/>
      <c r="D17" s="857"/>
      <c r="E17" s="857"/>
      <c r="F17" s="857"/>
      <c r="G17" s="857"/>
      <c r="H17" s="857"/>
      <c r="I17" s="857"/>
      <c r="J17" s="857"/>
      <c r="K17" s="857"/>
      <c r="L17" s="857"/>
      <c r="M17" s="857"/>
      <c r="N17" s="857"/>
      <c r="O17" s="857"/>
      <c r="P17" s="858"/>
    </row>
    <row r="18" spans="3:16" ht="15" customHeight="1">
      <c r="C18" s="854"/>
      <c r="D18" s="857"/>
      <c r="E18" s="857"/>
      <c r="F18" s="857"/>
      <c r="G18" s="857"/>
      <c r="H18" s="857"/>
      <c r="I18" s="857"/>
      <c r="J18" s="857"/>
      <c r="K18" s="857"/>
      <c r="L18" s="857"/>
      <c r="M18" s="857"/>
      <c r="N18" s="857"/>
      <c r="O18" s="857"/>
      <c r="P18" s="858"/>
    </row>
    <row r="19" spans="3:16" ht="15" customHeight="1">
      <c r="C19" s="864" t="s">
        <v>50</v>
      </c>
      <c r="D19" s="865"/>
      <c r="E19" s="865"/>
      <c r="F19" s="865"/>
      <c r="G19" s="865"/>
      <c r="H19" s="865"/>
      <c r="I19" s="865"/>
      <c r="J19" s="865"/>
      <c r="K19" s="865"/>
      <c r="L19" s="865"/>
      <c r="M19" s="865"/>
      <c r="N19" s="865"/>
      <c r="O19" s="865"/>
      <c r="P19" s="866"/>
    </row>
    <row r="20" spans="3:16" ht="15" customHeight="1">
      <c r="C20" s="854"/>
      <c r="D20" s="859"/>
      <c r="E20" s="859"/>
      <c r="F20" s="859"/>
      <c r="G20" s="859"/>
      <c r="H20" s="859"/>
      <c r="I20" s="859"/>
      <c r="J20" s="859"/>
      <c r="K20" s="859"/>
      <c r="L20" s="859"/>
      <c r="M20" s="859"/>
      <c r="N20" s="859"/>
      <c r="O20" s="859"/>
      <c r="P20" s="860"/>
    </row>
    <row r="21" spans="3:16" ht="15" customHeight="1">
      <c r="C21" s="854"/>
      <c r="D21" s="859"/>
      <c r="E21" s="859"/>
      <c r="F21" s="859"/>
      <c r="G21" s="859"/>
      <c r="H21" s="859"/>
      <c r="I21" s="859"/>
      <c r="J21" s="859"/>
      <c r="K21" s="859"/>
      <c r="L21" s="859"/>
      <c r="M21" s="859"/>
      <c r="N21" s="859"/>
      <c r="O21" s="859"/>
      <c r="P21" s="860"/>
    </row>
    <row r="22" spans="3:16" ht="15" customHeight="1">
      <c r="C22" s="854"/>
      <c r="D22" s="859"/>
      <c r="E22" s="859"/>
      <c r="F22" s="859"/>
      <c r="G22" s="859"/>
      <c r="H22" s="859"/>
      <c r="I22" s="859"/>
      <c r="J22" s="859"/>
      <c r="K22" s="859"/>
      <c r="L22" s="859"/>
      <c r="M22" s="859"/>
      <c r="N22" s="859"/>
      <c r="O22" s="859"/>
      <c r="P22" s="860"/>
    </row>
    <row r="23" spans="3:16" ht="15" customHeight="1">
      <c r="C23" s="854"/>
      <c r="D23" s="859"/>
      <c r="E23" s="859"/>
      <c r="F23" s="859"/>
      <c r="G23" s="859"/>
      <c r="H23" s="859"/>
      <c r="I23" s="859"/>
      <c r="J23" s="859"/>
      <c r="K23" s="859"/>
      <c r="L23" s="859"/>
      <c r="M23" s="859"/>
      <c r="N23" s="859"/>
      <c r="O23" s="859"/>
      <c r="P23" s="860"/>
    </row>
    <row r="24" spans="3:16" ht="15" customHeight="1">
      <c r="C24" s="861"/>
      <c r="D24" s="862"/>
      <c r="E24" s="862"/>
      <c r="F24" s="862"/>
      <c r="G24" s="862"/>
      <c r="H24" s="862"/>
      <c r="I24" s="862"/>
      <c r="J24" s="862"/>
      <c r="K24" s="862"/>
      <c r="L24" s="862"/>
      <c r="M24" s="862"/>
      <c r="N24" s="862"/>
      <c r="O24" s="862"/>
      <c r="P24" s="863"/>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683" t="s">
        <v>372</v>
      </c>
      <c r="C3" s="683"/>
      <c r="D3" s="683"/>
      <c r="E3" s="683"/>
      <c r="F3" s="683"/>
      <c r="G3" s="683"/>
      <c r="H3" s="683"/>
      <c r="I3" s="683"/>
      <c r="J3" s="683"/>
      <c r="K3" s="683"/>
    </row>
    <row r="4" ht="9.75" customHeight="1">
      <c r="C4" s="14"/>
    </row>
    <row r="5" spans="2:11" s="19" customFormat="1" ht="15">
      <c r="B5" s="686" t="s">
        <v>373</v>
      </c>
      <c r="C5" s="686"/>
      <c r="D5" s="686"/>
      <c r="E5" s="686"/>
      <c r="F5" s="686"/>
      <c r="G5" s="686"/>
      <c r="H5" s="686"/>
      <c r="I5" s="686"/>
      <c r="J5" s="686"/>
      <c r="K5" s="686"/>
    </row>
    <row r="6" spans="2:10" ht="7.5" customHeight="1">
      <c r="B6" s="15"/>
      <c r="C6" s="16"/>
      <c r="D6" s="9"/>
      <c r="F6" s="9"/>
      <c r="G6" s="6"/>
      <c r="H6" s="6"/>
      <c r="I6" s="6"/>
      <c r="J6" s="6"/>
    </row>
    <row r="7" spans="2:11" s="10" customFormat="1" ht="40.5" customHeight="1">
      <c r="B7" s="684" t="s">
        <v>6</v>
      </c>
      <c r="C7" s="684"/>
      <c r="D7" s="684"/>
      <c r="E7" s="684"/>
      <c r="F7" s="684"/>
      <c r="G7" s="684"/>
      <c r="H7" s="684"/>
      <c r="I7" s="684"/>
      <c r="J7" s="684"/>
      <c r="K7" s="684"/>
    </row>
    <row r="8" spans="2:11" s="10" customFormat="1" ht="7.5" customHeight="1">
      <c r="B8" s="42"/>
      <c r="C8" s="42"/>
      <c r="D8" s="42"/>
      <c r="E8" s="42"/>
      <c r="F8" s="42"/>
      <c r="G8" s="42"/>
      <c r="H8" s="42"/>
      <c r="I8" s="42"/>
      <c r="J8" s="42"/>
      <c r="K8" s="42"/>
    </row>
    <row r="9" spans="2:11" s="10" customFormat="1" ht="25.5" customHeight="1">
      <c r="B9" s="684" t="s">
        <v>202</v>
      </c>
      <c r="C9" s="695"/>
      <c r="D9" s="695"/>
      <c r="E9" s="695"/>
      <c r="F9" s="695"/>
      <c r="G9" s="695"/>
      <c r="H9" s="695"/>
      <c r="I9" s="695"/>
      <c r="J9" s="695"/>
      <c r="K9" s="695"/>
    </row>
    <row r="10" spans="2:11" s="10" customFormat="1" ht="4.5" customHeight="1">
      <c r="B10" s="129"/>
      <c r="C10" s="129"/>
      <c r="D10" s="129"/>
      <c r="E10" s="129"/>
      <c r="F10" s="129"/>
      <c r="G10" s="129"/>
      <c r="H10" s="129"/>
      <c r="I10" s="129"/>
      <c r="J10" s="129"/>
      <c r="K10" s="129"/>
    </row>
    <row r="11" spans="2:11" s="2" customFormat="1" ht="26.25" customHeight="1">
      <c r="B11" s="696" t="s">
        <v>585</v>
      </c>
      <c r="C11" s="696"/>
      <c r="D11" s="696"/>
      <c r="E11" s="696"/>
      <c r="F11" s="696"/>
      <c r="G11" s="696"/>
      <c r="H11" s="696"/>
      <c r="I11" s="696"/>
      <c r="J11" s="696"/>
      <c r="K11" s="696"/>
    </row>
    <row r="12" spans="2:11" s="10" customFormat="1" ht="4.5" customHeight="1">
      <c r="B12" s="42"/>
      <c r="C12" s="42"/>
      <c r="D12" s="42"/>
      <c r="E12" s="42"/>
      <c r="F12" s="42"/>
      <c r="G12" s="42"/>
      <c r="H12" s="42"/>
      <c r="I12" s="42"/>
      <c r="J12" s="42"/>
      <c r="K12" s="42"/>
    </row>
    <row r="13" spans="2:11" s="10" customFormat="1" ht="18.75" customHeight="1">
      <c r="B13" s="697" t="s">
        <v>201</v>
      </c>
      <c r="C13" s="697"/>
      <c r="D13" s="697"/>
      <c r="E13" s="697"/>
      <c r="F13" s="697"/>
      <c r="G13" s="697"/>
      <c r="H13" s="697"/>
      <c r="I13" s="697"/>
      <c r="J13" s="697"/>
      <c r="K13" s="697"/>
    </row>
    <row r="14" spans="2:11" s="10" customFormat="1" ht="4.5" customHeight="1">
      <c r="B14" s="42"/>
      <c r="C14" s="42"/>
      <c r="D14" s="42"/>
      <c r="E14" s="42"/>
      <c r="F14" s="42"/>
      <c r="G14" s="42"/>
      <c r="H14" s="42"/>
      <c r="I14" s="42"/>
      <c r="J14" s="42"/>
      <c r="K14" s="42"/>
    </row>
    <row r="15" spans="2:11" s="53" customFormat="1" ht="26.25" customHeight="1">
      <c r="B15" s="698" t="s">
        <v>206</v>
      </c>
      <c r="C15" s="698"/>
      <c r="D15" s="698"/>
      <c r="E15" s="698"/>
      <c r="F15" s="698"/>
      <c r="G15" s="698"/>
      <c r="H15" s="698"/>
      <c r="I15" s="698"/>
      <c r="J15" s="698"/>
      <c r="K15" s="698"/>
    </row>
    <row r="16" spans="2:11" s="10" customFormat="1" ht="4.5" customHeight="1">
      <c r="B16" s="42"/>
      <c r="C16" s="42"/>
      <c r="D16" s="42"/>
      <c r="E16" s="42"/>
      <c r="F16" s="42"/>
      <c r="G16" s="42"/>
      <c r="H16" s="42"/>
      <c r="I16" s="42"/>
      <c r="J16" s="42"/>
      <c r="K16" s="42"/>
    </row>
    <row r="17" spans="2:11" s="10" customFormat="1" ht="29.25" customHeight="1">
      <c r="B17" s="684" t="s">
        <v>49</v>
      </c>
      <c r="C17" s="684"/>
      <c r="D17" s="684"/>
      <c r="E17" s="684"/>
      <c r="F17" s="684"/>
      <c r="G17" s="684"/>
      <c r="H17" s="684"/>
      <c r="I17" s="684"/>
      <c r="J17" s="684"/>
      <c r="K17" s="684"/>
    </row>
    <row r="18" spans="2:11" s="10" customFormat="1" ht="4.5" customHeight="1">
      <c r="B18" s="129"/>
      <c r="C18" s="129"/>
      <c r="D18" s="129"/>
      <c r="E18" s="129"/>
      <c r="F18" s="129"/>
      <c r="G18" s="129"/>
      <c r="H18" s="129"/>
      <c r="I18" s="129"/>
      <c r="J18" s="129"/>
      <c r="K18" s="129"/>
    </row>
    <row r="19" spans="2:11" s="10" customFormat="1" ht="26.25" customHeight="1">
      <c r="B19" s="684" t="s">
        <v>222</v>
      </c>
      <c r="C19" s="684"/>
      <c r="D19" s="684"/>
      <c r="E19" s="684"/>
      <c r="F19" s="684"/>
      <c r="G19" s="684"/>
      <c r="H19" s="684"/>
      <c r="I19" s="684"/>
      <c r="J19" s="684"/>
      <c r="K19" s="684"/>
    </row>
    <row r="20" spans="2:11" s="10" customFormat="1" ht="4.5" customHeight="1">
      <c r="B20" s="122"/>
      <c r="C20" s="122"/>
      <c r="D20" s="122"/>
      <c r="E20" s="122"/>
      <c r="F20" s="122"/>
      <c r="G20" s="122"/>
      <c r="H20" s="122"/>
      <c r="I20" s="122"/>
      <c r="J20" s="122"/>
      <c r="K20" s="122"/>
    </row>
    <row r="21" spans="2:11" s="10" customFormat="1" ht="18.75" customHeight="1">
      <c r="B21" s="684" t="s">
        <v>207</v>
      </c>
      <c r="C21" s="684"/>
      <c r="D21" s="684"/>
      <c r="E21" s="684"/>
      <c r="F21" s="684"/>
      <c r="G21" s="684"/>
      <c r="H21" s="684"/>
      <c r="I21" s="684"/>
      <c r="J21" s="684"/>
      <c r="K21" s="684"/>
    </row>
    <row r="22" spans="2:11" s="10" customFormat="1" ht="26.25" customHeight="1">
      <c r="B22" s="689" t="s">
        <v>85</v>
      </c>
      <c r="C22" s="689"/>
      <c r="D22" s="689"/>
      <c r="E22" s="689"/>
      <c r="F22" s="689"/>
      <c r="G22" s="689"/>
      <c r="H22" s="689"/>
      <c r="I22" s="689"/>
      <c r="J22" s="689"/>
      <c r="K22" s="689"/>
    </row>
    <row r="23" spans="2:11" s="10" customFormat="1" ht="6.75" customHeight="1">
      <c r="B23" s="131"/>
      <c r="C23" s="42"/>
      <c r="D23" s="42"/>
      <c r="E23" s="42"/>
      <c r="F23" s="42"/>
      <c r="G23" s="42"/>
      <c r="H23" s="42"/>
      <c r="I23" s="42"/>
      <c r="J23" s="42"/>
      <c r="K23" s="42"/>
    </row>
    <row r="24" spans="2:11" s="10" customFormat="1" ht="38.25" customHeight="1">
      <c r="B24" s="684" t="s">
        <v>119</v>
      </c>
      <c r="C24" s="684"/>
      <c r="D24" s="684"/>
      <c r="E24" s="687"/>
      <c r="F24" s="687"/>
      <c r="G24" s="687"/>
      <c r="H24" s="687"/>
      <c r="I24" s="687"/>
      <c r="J24" s="687"/>
      <c r="K24" s="687"/>
    </row>
    <row r="25" spans="2:11" ht="10.5" customHeight="1">
      <c r="B25" s="122"/>
      <c r="C25" s="122"/>
      <c r="D25" s="122"/>
      <c r="E25" s="122"/>
      <c r="F25" s="122"/>
      <c r="G25" s="122"/>
      <c r="H25" s="122"/>
      <c r="I25" s="122"/>
      <c r="J25" s="122"/>
      <c r="K25" s="122"/>
    </row>
    <row r="26" spans="2:11" s="10" customFormat="1" ht="8.25" customHeight="1">
      <c r="B26" s="684"/>
      <c r="C26" s="685"/>
      <c r="D26" s="685"/>
      <c r="E26" s="685"/>
      <c r="F26" s="685"/>
      <c r="G26" s="685"/>
      <c r="H26" s="685"/>
      <c r="I26" s="685"/>
      <c r="J26" s="685"/>
      <c r="K26" s="685"/>
    </row>
    <row r="27" spans="2:11" ht="0.75" customHeight="1">
      <c r="B27" s="183"/>
      <c r="C27" s="184"/>
      <c r="D27" s="184"/>
      <c r="E27" s="184"/>
      <c r="F27" s="184"/>
      <c r="G27" s="184"/>
      <c r="H27" s="184"/>
      <c r="I27" s="184"/>
      <c r="J27" s="184"/>
      <c r="K27" s="185"/>
    </row>
    <row r="28" spans="2:11" s="19" customFormat="1" ht="15">
      <c r="B28" s="686" t="s">
        <v>374</v>
      </c>
      <c r="C28" s="688"/>
      <c r="D28" s="688"/>
      <c r="E28" s="688"/>
      <c r="F28" s="688"/>
      <c r="G28" s="688"/>
      <c r="H28" s="688"/>
      <c r="I28" s="688"/>
      <c r="J28" s="688"/>
      <c r="K28" s="688"/>
    </row>
    <row r="29" spans="2:11" ht="7.5" customHeight="1">
      <c r="B29" s="95"/>
      <c r="C29" s="40"/>
      <c r="D29" s="95"/>
      <c r="E29" s="40"/>
      <c r="F29" s="95"/>
      <c r="G29" s="40"/>
      <c r="H29" s="95"/>
      <c r="I29" s="40"/>
      <c r="J29" s="95"/>
      <c r="K29" s="40"/>
    </row>
    <row r="30" spans="2:11" ht="7.5" customHeight="1">
      <c r="B30" s="699"/>
      <c r="C30" s="699"/>
      <c r="D30" s="699"/>
      <c r="E30" s="699"/>
      <c r="F30" s="699"/>
      <c r="G30" s="699"/>
      <c r="H30" s="699"/>
      <c r="I30" s="699"/>
      <c r="J30" s="699"/>
      <c r="K30" s="699"/>
    </row>
    <row r="31" spans="2:11" s="53" customFormat="1" ht="15.75" customHeight="1">
      <c r="B31" s="133" t="s">
        <v>375</v>
      </c>
      <c r="C31" s="696" t="s">
        <v>208</v>
      </c>
      <c r="D31" s="696"/>
      <c r="E31" s="696"/>
      <c r="F31" s="696"/>
      <c r="G31" s="696"/>
      <c r="H31" s="696"/>
      <c r="I31" s="696"/>
      <c r="J31" s="696"/>
      <c r="K31" s="696"/>
    </row>
    <row r="32" spans="2:11" s="53" customFormat="1" ht="26.25" customHeight="1">
      <c r="B32" s="133" t="s">
        <v>375</v>
      </c>
      <c r="C32" s="700" t="s">
        <v>58</v>
      </c>
      <c r="D32" s="700"/>
      <c r="E32" s="700"/>
      <c r="F32" s="700"/>
      <c r="G32" s="700"/>
      <c r="H32" s="700"/>
      <c r="I32" s="700"/>
      <c r="J32" s="700"/>
      <c r="K32" s="700"/>
    </row>
    <row r="33" spans="2:11" s="43" customFormat="1" ht="51" customHeight="1">
      <c r="B33" s="133" t="s">
        <v>375</v>
      </c>
      <c r="C33" s="700" t="s">
        <v>120</v>
      </c>
      <c r="D33" s="700"/>
      <c r="E33" s="700"/>
      <c r="F33" s="700"/>
      <c r="G33" s="700"/>
      <c r="H33" s="700"/>
      <c r="I33" s="700"/>
      <c r="J33" s="700"/>
      <c r="K33" s="700"/>
    </row>
    <row r="34" spans="2:11" s="53" customFormat="1" ht="26.25" customHeight="1">
      <c r="B34" s="134" t="s">
        <v>375</v>
      </c>
      <c r="C34" s="703" t="s">
        <v>156</v>
      </c>
      <c r="D34" s="703"/>
      <c r="E34" s="703"/>
      <c r="F34" s="703"/>
      <c r="G34" s="703"/>
      <c r="H34" s="703"/>
      <c r="I34" s="703"/>
      <c r="J34" s="703"/>
      <c r="K34" s="703"/>
    </row>
    <row r="35" spans="2:11" s="10" customFormat="1" ht="24.75" customHeight="1">
      <c r="B35" s="134" t="s">
        <v>375</v>
      </c>
      <c r="C35" s="691" t="s">
        <v>247</v>
      </c>
      <c r="D35" s="691"/>
      <c r="E35" s="691"/>
      <c r="F35" s="691"/>
      <c r="G35" s="691"/>
      <c r="H35" s="691"/>
      <c r="I35" s="691"/>
      <c r="J35" s="691"/>
      <c r="K35" s="691"/>
    </row>
    <row r="36" spans="2:11" s="53" customFormat="1" ht="27.75" customHeight="1">
      <c r="B36" s="134" t="s">
        <v>375</v>
      </c>
      <c r="C36" s="694" t="s">
        <v>209</v>
      </c>
      <c r="D36" s="694"/>
      <c r="E36" s="694"/>
      <c r="F36" s="694"/>
      <c r="G36" s="694"/>
      <c r="H36" s="694"/>
      <c r="I36" s="694"/>
      <c r="J36" s="694"/>
      <c r="K36" s="694"/>
    </row>
    <row r="37" spans="2:11" s="10" customFormat="1" ht="15.75" customHeight="1">
      <c r="B37" s="134" t="s">
        <v>375</v>
      </c>
      <c r="C37" s="697" t="s">
        <v>210</v>
      </c>
      <c r="D37" s="697"/>
      <c r="E37" s="697"/>
      <c r="F37" s="697"/>
      <c r="G37" s="697"/>
      <c r="H37" s="697"/>
      <c r="I37" s="697"/>
      <c r="J37" s="697"/>
      <c r="K37" s="697"/>
    </row>
    <row r="38" spans="2:11" s="53" customFormat="1" ht="15.75" customHeight="1">
      <c r="B38" s="134" t="s">
        <v>375</v>
      </c>
      <c r="C38" s="690" t="s">
        <v>211</v>
      </c>
      <c r="D38" s="690"/>
      <c r="E38" s="690"/>
      <c r="F38" s="690"/>
      <c r="G38" s="690"/>
      <c r="H38" s="690"/>
      <c r="I38" s="690"/>
      <c r="J38" s="690"/>
      <c r="K38" s="690"/>
    </row>
    <row r="39" spans="2:11" s="53" customFormat="1" ht="14.25" customHeight="1">
      <c r="B39" s="134" t="s">
        <v>375</v>
      </c>
      <c r="C39" s="690" t="s">
        <v>43</v>
      </c>
      <c r="D39" s="690"/>
      <c r="E39" s="690"/>
      <c r="F39" s="690"/>
      <c r="G39" s="690"/>
      <c r="H39" s="690"/>
      <c r="I39" s="690"/>
      <c r="J39" s="690"/>
      <c r="K39" s="690"/>
    </row>
    <row r="40" spans="2:11" s="10" customFormat="1" ht="10.5" customHeight="1">
      <c r="B40" s="134"/>
      <c r="C40" s="697"/>
      <c r="D40" s="697"/>
      <c r="E40" s="697"/>
      <c r="F40" s="697"/>
      <c r="G40" s="697"/>
      <c r="H40" s="697"/>
      <c r="I40" s="697"/>
      <c r="J40" s="697"/>
      <c r="K40" s="697"/>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692" t="s">
        <v>586</v>
      </c>
      <c r="D46" s="692"/>
      <c r="E46" s="692"/>
      <c r="F46" s="692"/>
      <c r="G46" s="692"/>
      <c r="H46" s="692"/>
      <c r="I46" s="692"/>
      <c r="J46" s="692"/>
      <c r="K46" s="692"/>
    </row>
    <row r="47" spans="2:11" s="40" customFormat="1" ht="9.75" customHeight="1">
      <c r="B47" s="142"/>
      <c r="C47" s="143"/>
      <c r="D47" s="144"/>
      <c r="E47" s="144"/>
      <c r="F47" s="144"/>
      <c r="G47" s="144"/>
      <c r="H47" s="144"/>
      <c r="I47" s="144"/>
      <c r="J47" s="144"/>
      <c r="K47" s="144"/>
    </row>
    <row r="48" spans="2:11" s="19" customFormat="1" ht="15.75" customHeight="1">
      <c r="B48" s="701" t="s">
        <v>564</v>
      </c>
      <c r="C48" s="702"/>
      <c r="D48" s="702"/>
      <c r="E48" s="702"/>
      <c r="F48" s="702"/>
      <c r="G48" s="702"/>
      <c r="H48" s="702"/>
      <c r="I48" s="702"/>
      <c r="J48" s="702"/>
      <c r="K48" s="702"/>
    </row>
    <row r="49" spans="2:11" ht="7.5" customHeight="1">
      <c r="B49" s="11"/>
      <c r="C49" s="11"/>
      <c r="D49" s="150"/>
      <c r="E49" s="150"/>
      <c r="F49" s="11"/>
      <c r="G49" s="150"/>
      <c r="H49" s="150"/>
      <c r="I49" s="150"/>
      <c r="J49" s="150"/>
      <c r="K49" s="132"/>
    </row>
    <row r="50" spans="2:12" ht="24" customHeight="1">
      <c r="B50" s="680" t="s">
        <v>205</v>
      </c>
      <c r="C50" s="681"/>
      <c r="D50" s="681"/>
      <c r="E50" s="681"/>
      <c r="F50" s="681"/>
      <c r="G50" s="681"/>
      <c r="H50" s="681"/>
      <c r="I50" s="681"/>
      <c r="J50" s="681"/>
      <c r="K50" s="682"/>
      <c r="L50" s="24"/>
    </row>
    <row r="51" spans="2:11" ht="77.25" customHeight="1">
      <c r="B51" s="677" t="s">
        <v>296</v>
      </c>
      <c r="C51" s="678"/>
      <c r="D51" s="678"/>
      <c r="E51" s="678"/>
      <c r="F51" s="678"/>
      <c r="G51" s="678"/>
      <c r="H51" s="678"/>
      <c r="I51" s="678"/>
      <c r="J51" s="678"/>
      <c r="K51" s="679"/>
    </row>
    <row r="52" spans="2:11" ht="24" customHeight="1">
      <c r="B52" s="680" t="s">
        <v>101</v>
      </c>
      <c r="C52" s="681"/>
      <c r="D52" s="681"/>
      <c r="E52" s="681"/>
      <c r="F52" s="681"/>
      <c r="G52" s="681"/>
      <c r="H52" s="681"/>
      <c r="I52" s="681"/>
      <c r="J52" s="681"/>
      <c r="K52" s="682"/>
    </row>
    <row r="53" spans="2:11" ht="79.5" customHeight="1">
      <c r="B53" s="677" t="s">
        <v>254</v>
      </c>
      <c r="C53" s="678"/>
      <c r="D53" s="678"/>
      <c r="E53" s="678"/>
      <c r="F53" s="678"/>
      <c r="G53" s="678"/>
      <c r="H53" s="678"/>
      <c r="I53" s="678"/>
      <c r="J53" s="678"/>
      <c r="K53" s="679"/>
    </row>
    <row r="54" spans="2:11" ht="24" customHeight="1">
      <c r="B54" s="680" t="s">
        <v>232</v>
      </c>
      <c r="C54" s="681"/>
      <c r="D54" s="681"/>
      <c r="E54" s="681"/>
      <c r="F54" s="681"/>
      <c r="G54" s="681"/>
      <c r="H54" s="681"/>
      <c r="I54" s="681"/>
      <c r="J54" s="681"/>
      <c r="K54" s="682"/>
    </row>
    <row r="55" spans="2:11" ht="52.5" customHeight="1">
      <c r="B55" s="677" t="s">
        <v>122</v>
      </c>
      <c r="C55" s="678"/>
      <c r="D55" s="678"/>
      <c r="E55" s="678"/>
      <c r="F55" s="678"/>
      <c r="G55" s="678"/>
      <c r="H55" s="678"/>
      <c r="I55" s="678"/>
      <c r="J55" s="678"/>
      <c r="K55" s="679"/>
    </row>
    <row r="56" spans="2:11" ht="24" customHeight="1">
      <c r="B56" s="680" t="s">
        <v>144</v>
      </c>
      <c r="C56" s="681"/>
      <c r="D56" s="681"/>
      <c r="E56" s="681"/>
      <c r="F56" s="681"/>
      <c r="G56" s="681"/>
      <c r="H56" s="681"/>
      <c r="I56" s="681"/>
      <c r="J56" s="681"/>
      <c r="K56" s="682"/>
    </row>
    <row r="57" spans="2:11" ht="51.75" customHeight="1">
      <c r="B57" s="677" t="s">
        <v>242</v>
      </c>
      <c r="C57" s="678"/>
      <c r="D57" s="678"/>
      <c r="E57" s="678"/>
      <c r="F57" s="678"/>
      <c r="G57" s="678"/>
      <c r="H57" s="678"/>
      <c r="I57" s="678"/>
      <c r="J57" s="678"/>
      <c r="K57" s="679"/>
    </row>
    <row r="58" spans="2:11" ht="24" customHeight="1">
      <c r="B58" s="680" t="s">
        <v>145</v>
      </c>
      <c r="C58" s="681"/>
      <c r="D58" s="681"/>
      <c r="E58" s="681"/>
      <c r="F58" s="681"/>
      <c r="G58" s="681"/>
      <c r="H58" s="681"/>
      <c r="I58" s="681"/>
      <c r="J58" s="681"/>
      <c r="K58" s="682"/>
    </row>
    <row r="59" spans="2:11" ht="27" customHeight="1">
      <c r="B59" s="677" t="s">
        <v>12</v>
      </c>
      <c r="C59" s="678"/>
      <c r="D59" s="678"/>
      <c r="E59" s="678"/>
      <c r="F59" s="678"/>
      <c r="G59" s="678"/>
      <c r="H59" s="678"/>
      <c r="I59" s="678"/>
      <c r="J59" s="678"/>
      <c r="K59" s="679"/>
    </row>
    <row r="60" spans="2:11" s="19" customFormat="1" ht="24" customHeight="1">
      <c r="B60" s="680" t="s">
        <v>233</v>
      </c>
      <c r="C60" s="681"/>
      <c r="D60" s="681"/>
      <c r="E60" s="681"/>
      <c r="F60" s="681"/>
      <c r="G60" s="681"/>
      <c r="H60" s="681"/>
      <c r="I60" s="681"/>
      <c r="J60" s="681"/>
      <c r="K60" s="682"/>
    </row>
    <row r="61" spans="2:11" ht="52.5" customHeight="1">
      <c r="B61" s="677" t="s">
        <v>123</v>
      </c>
      <c r="C61" s="678"/>
      <c r="D61" s="678"/>
      <c r="E61" s="678"/>
      <c r="F61" s="678"/>
      <c r="G61" s="678"/>
      <c r="H61" s="678"/>
      <c r="I61" s="678"/>
      <c r="J61" s="678"/>
      <c r="K61" s="679"/>
    </row>
    <row r="62" spans="2:11" ht="24" customHeight="1">
      <c r="B62" s="135"/>
      <c r="C62" s="135"/>
      <c r="D62" s="135"/>
      <c r="E62" s="135"/>
      <c r="F62" s="135"/>
      <c r="G62" s="135"/>
      <c r="H62" s="135"/>
      <c r="I62" s="135"/>
      <c r="J62" s="135"/>
      <c r="K62" s="135"/>
    </row>
    <row r="63" spans="2:11" ht="15.75" customHeight="1">
      <c r="B63" s="693" t="s">
        <v>328</v>
      </c>
      <c r="C63" s="693"/>
      <c r="D63" s="693"/>
      <c r="E63" s="693"/>
      <c r="F63" s="693"/>
      <c r="G63" s="693"/>
      <c r="H63" s="693"/>
      <c r="I63" s="693"/>
      <c r="J63" s="693"/>
      <c r="K63" s="693"/>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C32:K32"/>
    <mergeCell ref="B48:K48"/>
    <mergeCell ref="C34:K34"/>
    <mergeCell ref="C40:K40"/>
    <mergeCell ref="C38:K38"/>
    <mergeCell ref="C37:K37"/>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 ref="C35:K35"/>
    <mergeCell ref="B52:K52"/>
    <mergeCell ref="C46:K46"/>
    <mergeCell ref="B50:K50"/>
    <mergeCell ref="B3:K3"/>
    <mergeCell ref="B26:K26"/>
    <mergeCell ref="B17:K17"/>
    <mergeCell ref="B21:K21"/>
    <mergeCell ref="B5:K5"/>
    <mergeCell ref="B7:K7"/>
    <mergeCell ref="B24:K24"/>
    <mergeCell ref="B19:K19"/>
    <mergeCell ref="B61:K61"/>
    <mergeCell ref="B55:K55"/>
    <mergeCell ref="B57:K57"/>
    <mergeCell ref="B60:K60"/>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1">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4" t="s">
        <v>367</v>
      </c>
      <c r="C3" s="704"/>
      <c r="D3" s="704"/>
    </row>
    <row r="4" spans="2:4" ht="12.75" customHeight="1">
      <c r="B4" s="104"/>
      <c r="C4" s="151"/>
      <c r="D4" s="152"/>
    </row>
    <row r="5" spans="2:4" ht="15">
      <c r="B5" s="705" t="s">
        <v>154</v>
      </c>
      <c r="C5" s="705"/>
      <c r="D5" s="705"/>
    </row>
    <row r="6" spans="2:7" s="11" customFormat="1" ht="40.5" customHeight="1" thickBot="1">
      <c r="B6" s="707" t="s">
        <v>213</v>
      </c>
      <c r="C6" s="708"/>
      <c r="D6" s="708"/>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6" t="s">
        <v>365</v>
      </c>
      <c r="C14" s="706"/>
      <c r="D14" s="706"/>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19" t="s">
        <v>229</v>
      </c>
      <c r="E2" s="719"/>
      <c r="F2" s="719"/>
      <c r="G2" s="719"/>
      <c r="H2" s="719"/>
      <c r="I2" s="719"/>
      <c r="J2" s="719"/>
      <c r="K2" s="719"/>
      <c r="L2" s="719"/>
      <c r="M2" s="719"/>
      <c r="N2" s="719"/>
      <c r="O2" s="719"/>
      <c r="P2" s="719"/>
      <c r="Q2" s="719"/>
      <c r="R2" s="719"/>
      <c r="S2" s="719"/>
      <c r="T2" s="719"/>
      <c r="U2" s="719"/>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20" t="s">
        <v>312</v>
      </c>
      <c r="E3" s="720"/>
      <c r="F3" s="720"/>
      <c r="G3" s="720"/>
      <c r="H3" s="720"/>
      <c r="I3" s="720"/>
      <c r="J3" s="720"/>
      <c r="K3" s="720"/>
      <c r="L3" s="720"/>
      <c r="M3" s="720"/>
      <c r="N3" s="720"/>
      <c r="O3" s="720"/>
      <c r="P3" s="720"/>
      <c r="Q3" s="720"/>
      <c r="R3" s="720"/>
      <c r="S3" s="720"/>
      <c r="T3" s="720"/>
      <c r="U3" s="720"/>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21" t="str">
        <f>LEFT('W1'!D10,LEN('W1'!D10)-7)&amp;" (W1,3)"</f>
        <v>Internal flow (W1,3)</v>
      </c>
      <c r="G10" s="722"/>
      <c r="H10" s="86"/>
      <c r="J10" s="86"/>
      <c r="K10" s="86"/>
      <c r="L10" s="86"/>
      <c r="M10" s="86"/>
      <c r="N10" s="86"/>
      <c r="O10" s="734" t="s">
        <v>86</v>
      </c>
      <c r="P10" s="715" t="s">
        <v>94</v>
      </c>
      <c r="Q10" s="716"/>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31" t="str">
        <f>'W1'!D13&amp;" (W1,6)"</f>
        <v>Outflow of surface and groundwaters to neighbouring countries (W1,6)</v>
      </c>
      <c r="J11" s="732"/>
      <c r="K11" s="733"/>
      <c r="L11" s="89"/>
      <c r="M11" s="86"/>
      <c r="N11" s="86"/>
      <c r="O11" s="735"/>
      <c r="P11" s="717"/>
      <c r="Q11" s="718"/>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31" t="str">
        <f>'W1'!D16&amp;" (W1,9)"</f>
        <v>Outflow of surface and groundwaters to the sea (W1,9)</v>
      </c>
      <c r="J13" s="732"/>
      <c r="K13" s="733"/>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25" t="str">
        <f>'W2'!D11</f>
        <v>of which abstracted by:</v>
      </c>
      <c r="E15" s="726"/>
      <c r="F15" s="726"/>
      <c r="G15" s="726"/>
      <c r="H15" s="726"/>
      <c r="I15" s="727"/>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28" t="str">
        <f>LEFT('W2'!D10,LEN('W2'!D10)-7)&amp;" (W2,3)"</f>
        <v>Freshwater abstracted (W2,3)</v>
      </c>
      <c r="E19" s="729"/>
      <c r="F19" s="729"/>
      <c r="G19" s="729"/>
      <c r="H19" s="729"/>
      <c r="I19" s="730"/>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23" t="str">
        <f>'W2'!D18&amp;" (W2,10)"</f>
        <v>Desalinated water (W2,10)</v>
      </c>
      <c r="I21" s="724"/>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13" t="str">
        <f>LEFT('W2'!D22,LEN('W2'!D22)-17)&amp;" (W2,14)"</f>
        <v>Total freshwater available for use (W2,14)</v>
      </c>
      <c r="N22" s="86"/>
      <c r="O22" s="713"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23" t="str">
        <f>'W2'!D19&amp;" (W2,11)"</f>
        <v>Reused water (W2,11)</v>
      </c>
      <c r="I23" s="724"/>
      <c r="J23" s="86"/>
      <c r="K23" s="41"/>
      <c r="L23" s="86"/>
      <c r="M23" s="714"/>
      <c r="N23" s="86"/>
      <c r="O23" s="714"/>
      <c r="P23" s="711" t="str">
        <f>'W2'!D25</f>
        <v>of which used by:</v>
      </c>
      <c r="Q23" s="712"/>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23" t="str">
        <f>'W2'!D20&amp;" - "&amp;'W2'!D21&amp;" (= W2,12 - W2,13)"</f>
        <v>Imports of water - Exports of water (= W2,12 - W2,13)</v>
      </c>
      <c r="I25" s="724"/>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09"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10"/>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H21:I21"/>
    <mergeCell ref="D15:I15"/>
    <mergeCell ref="D19:I19"/>
    <mergeCell ref="I11:K11"/>
    <mergeCell ref="I13:K13"/>
    <mergeCell ref="O10:O11"/>
    <mergeCell ref="N26:N27"/>
    <mergeCell ref="P23:Q23"/>
    <mergeCell ref="M22:M23"/>
    <mergeCell ref="O22:O23"/>
    <mergeCell ref="P10:Q11"/>
    <mergeCell ref="D2:U2"/>
    <mergeCell ref="D3:U3"/>
    <mergeCell ref="F10:G10"/>
    <mergeCell ref="H23:I23"/>
    <mergeCell ref="H25:I25"/>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view="pageBreakPreview" zoomScale="85" zoomScaleNormal="85" zoomScaleSheetLayoutView="85" zoomScalePageLayoutView="0" workbookViewId="0" topLeftCell="C1">
      <selection activeCell="H8" sqref="H8"/>
    </sheetView>
  </sheetViews>
  <sheetFormatPr defaultColWidth="9.33203125" defaultRowHeight="12.75"/>
  <cols>
    <col min="1" max="1" width="2.83203125" style="189" hidden="1" customWidth="1"/>
    <col min="2" max="2" width="7.160156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96</v>
      </c>
      <c r="C3" s="212" t="s">
        <v>358</v>
      </c>
      <c r="D3" s="609" t="s">
        <v>406</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B4" s="220"/>
    </row>
    <row r="5" spans="1:104" s="226" customFormat="1" ht="17.25" customHeight="1">
      <c r="A5" s="221"/>
      <c r="B5" s="190">
        <v>1</v>
      </c>
      <c r="C5" s="756" t="s">
        <v>503</v>
      </c>
      <c r="D5" s="756"/>
      <c r="E5" s="757"/>
      <c r="F5" s="757"/>
      <c r="G5" s="757"/>
      <c r="H5" s="758"/>
      <c r="I5" s="758"/>
      <c r="J5" s="758"/>
      <c r="K5" s="758"/>
      <c r="L5" s="758"/>
      <c r="M5" s="758"/>
      <c r="N5" s="758"/>
      <c r="O5" s="758"/>
      <c r="P5" s="758"/>
      <c r="Q5" s="758"/>
      <c r="R5" s="758"/>
      <c r="S5" s="758"/>
      <c r="T5" s="758"/>
      <c r="U5" s="758"/>
      <c r="V5" s="758"/>
      <c r="W5" s="757"/>
      <c r="X5" s="758"/>
      <c r="Y5" s="757"/>
      <c r="Z5" s="758"/>
      <c r="AA5" s="757"/>
      <c r="AB5" s="758"/>
      <c r="AC5" s="757"/>
      <c r="AD5" s="758"/>
      <c r="AE5" s="757"/>
      <c r="AF5" s="758"/>
      <c r="AG5" s="757"/>
      <c r="AH5" s="758"/>
      <c r="AI5" s="758"/>
      <c r="AJ5" s="758"/>
      <c r="AK5" s="757"/>
      <c r="AL5" s="758"/>
      <c r="AM5" s="757"/>
      <c r="AN5" s="758"/>
      <c r="AO5" s="757"/>
      <c r="AP5" s="757"/>
      <c r="AQ5" s="757"/>
      <c r="AR5" s="757"/>
      <c r="AS5" s="757"/>
      <c r="AT5" s="758"/>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5"/>
      <c r="CX5" s="755"/>
      <c r="CY5" s="755"/>
      <c r="CZ5" s="755"/>
    </row>
    <row r="6" spans="5:106" ht="15.75" customHeight="1">
      <c r="E6" s="228"/>
      <c r="F6" s="229"/>
      <c r="Z6" s="233"/>
      <c r="AB6" s="736" t="s">
        <v>150</v>
      </c>
      <c r="AC6" s="737"/>
      <c r="AD6" s="737"/>
      <c r="AE6" s="737"/>
      <c r="AF6" s="737"/>
      <c r="AG6" s="737"/>
      <c r="AH6" s="737"/>
      <c r="AI6" s="737"/>
      <c r="AJ6" s="737"/>
      <c r="AK6" s="738"/>
      <c r="AL6" s="738"/>
      <c r="AM6" s="738"/>
      <c r="AN6" s="738"/>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c r="G8" s="622"/>
      <c r="H8" s="610"/>
      <c r="I8" s="622"/>
      <c r="J8" s="610"/>
      <c r="K8" s="622"/>
      <c r="L8" s="610"/>
      <c r="M8" s="622"/>
      <c r="N8" s="610"/>
      <c r="O8" s="622"/>
      <c r="P8" s="610"/>
      <c r="Q8" s="622"/>
      <c r="R8" s="610"/>
      <c r="S8" s="622"/>
      <c r="T8" s="610"/>
      <c r="U8" s="622"/>
      <c r="V8" s="610"/>
      <c r="W8" s="622"/>
      <c r="X8" s="610"/>
      <c r="Y8" s="622"/>
      <c r="Z8" s="610"/>
      <c r="AA8" s="622"/>
      <c r="AB8" s="610"/>
      <c r="AC8" s="622"/>
      <c r="AD8" s="610"/>
      <c r="AE8" s="622"/>
      <c r="AF8" s="610"/>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N/A</v>
      </c>
      <c r="BR8" s="646"/>
      <c r="BS8" s="82" t="str">
        <f t="shared" si="0"/>
        <v>N/A</v>
      </c>
      <c r="BT8" s="646"/>
      <c r="BU8" s="82" t="str">
        <f t="shared" si="0"/>
        <v>N/A</v>
      </c>
      <c r="BV8" s="646"/>
      <c r="BW8" s="82" t="str">
        <f t="shared" si="0"/>
        <v>N/A</v>
      </c>
      <c r="BX8" s="646"/>
      <c r="BY8" s="82" t="str">
        <f t="shared" si="0"/>
        <v>N/A</v>
      </c>
      <c r="BZ8" s="646"/>
      <c r="CA8" s="82" t="str">
        <f t="shared" si="0"/>
        <v>N/A</v>
      </c>
      <c r="CB8" s="646"/>
      <c r="CC8" s="82" t="str">
        <f t="shared" si="0"/>
        <v>N/A</v>
      </c>
      <c r="CD8" s="646"/>
      <c r="CE8" s="82" t="str">
        <f t="shared" si="0"/>
        <v>N/A</v>
      </c>
      <c r="CF8" s="646"/>
      <c r="CG8" s="82" t="str">
        <f t="shared" si="0"/>
        <v>N/A</v>
      </c>
      <c r="CH8" s="646"/>
      <c r="CI8" s="82" t="str">
        <f t="shared" si="0"/>
        <v>N/A</v>
      </c>
      <c r="CJ8" s="646"/>
      <c r="CK8" s="82" t="str">
        <f t="shared" si="0"/>
        <v>N/A</v>
      </c>
      <c r="CL8" s="646"/>
      <c r="CM8" s="82" t="str">
        <f t="shared" si="0"/>
        <v>N/A</v>
      </c>
      <c r="CN8" s="646"/>
      <c r="CO8" s="82" t="str">
        <f t="shared" si="0"/>
        <v>N/A</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c r="G9" s="623"/>
      <c r="H9" s="641"/>
      <c r="I9" s="623"/>
      <c r="J9" s="641"/>
      <c r="K9" s="623"/>
      <c r="L9" s="641"/>
      <c r="M9" s="623"/>
      <c r="N9" s="641"/>
      <c r="O9" s="623"/>
      <c r="P9" s="641"/>
      <c r="Q9" s="623"/>
      <c r="R9" s="641"/>
      <c r="S9" s="623"/>
      <c r="T9" s="641"/>
      <c r="U9" s="623"/>
      <c r="V9" s="641"/>
      <c r="W9" s="623"/>
      <c r="X9" s="641"/>
      <c r="Y9" s="623"/>
      <c r="Z9" s="641"/>
      <c r="AA9" s="623"/>
      <c r="AB9" s="641"/>
      <c r="AC9" s="623"/>
      <c r="AD9" s="641"/>
      <c r="AE9" s="623"/>
      <c r="AF9" s="641"/>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N/A</v>
      </c>
      <c r="CB9" s="647"/>
      <c r="CC9" s="82" t="str">
        <f aca="true" t="shared" si="13" ref="CC9:CC16">IF(OR(ISBLANK(AF9),ISBLANK(AD9)),"N/A",IF(ABS((AF9-AD9)/AD9)&gt;0.25,"&gt; 25%","ok"))</f>
        <v>N/A</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N/A</v>
      </c>
      <c r="CB10" s="647"/>
      <c r="CC10" s="82" t="str">
        <f t="shared" si="13"/>
        <v>N/A</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c r="G11" s="623"/>
      <c r="H11" s="641"/>
      <c r="I11" s="623"/>
      <c r="J11" s="641"/>
      <c r="K11" s="623"/>
      <c r="L11" s="641"/>
      <c r="M11" s="623"/>
      <c r="N11" s="641"/>
      <c r="O11" s="623"/>
      <c r="P11" s="641"/>
      <c r="Q11" s="623"/>
      <c r="R11" s="641"/>
      <c r="S11" s="623"/>
      <c r="T11" s="641"/>
      <c r="U11" s="623"/>
      <c r="V11" s="641"/>
      <c r="W11" s="623"/>
      <c r="X11" s="641"/>
      <c r="Y11" s="623"/>
      <c r="Z11" s="641"/>
      <c r="AA11" s="623"/>
      <c r="AB11" s="641"/>
      <c r="AC11" s="623"/>
      <c r="AD11" s="641"/>
      <c r="AE11" s="623"/>
      <c r="AF11" s="641"/>
      <c r="AG11" s="623"/>
      <c r="AH11" s="641"/>
      <c r="AI11" s="623"/>
      <c r="AJ11" s="641"/>
      <c r="AK11" s="623"/>
      <c r="AL11" s="641"/>
      <c r="AM11" s="623"/>
      <c r="AN11" s="641"/>
      <c r="AO11" s="623"/>
      <c r="AP11" s="641"/>
      <c r="AQ11" s="623"/>
      <c r="AR11" s="641"/>
      <c r="AS11" s="623"/>
      <c r="AT11" s="641"/>
      <c r="AU11" s="623"/>
      <c r="AV11" s="641"/>
      <c r="AW11" s="623"/>
      <c r="AX11" s="641"/>
      <c r="AY11" s="623"/>
      <c r="BA11" s="252"/>
      <c r="BB11" s="84">
        <v>4</v>
      </c>
      <c r="BC11" s="258" t="s">
        <v>246</v>
      </c>
      <c r="BD11" s="85" t="s">
        <v>93</v>
      </c>
      <c r="BE11" s="84" t="str">
        <f t="shared" si="1"/>
        <v>N/A</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str">
        <f t="shared" si="12"/>
        <v>N/A</v>
      </c>
      <c r="CB11" s="647"/>
      <c r="CC11" s="82" t="str">
        <f t="shared" si="13"/>
        <v>N/A</v>
      </c>
      <c r="CD11" s="647"/>
      <c r="CE11" s="82" t="str">
        <f t="shared" si="14"/>
        <v>N/A</v>
      </c>
      <c r="CF11" s="647"/>
      <c r="CG11" s="82" t="str">
        <f t="shared" si="15"/>
        <v>N/A</v>
      </c>
      <c r="CH11" s="647"/>
      <c r="CI11" s="82" t="str">
        <f t="shared" si="16"/>
        <v>N/A</v>
      </c>
      <c r="CJ11" s="647"/>
      <c r="CK11" s="82" t="str">
        <f t="shared" si="17"/>
        <v>N/A</v>
      </c>
      <c r="CL11" s="647"/>
      <c r="CM11" s="82" t="str">
        <f t="shared" si="18"/>
        <v>N/A</v>
      </c>
      <c r="CN11" s="647"/>
      <c r="CO11" s="82" t="str">
        <f t="shared" si="19"/>
        <v>N/A</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N/A</v>
      </c>
      <c r="CB12" s="647"/>
      <c r="CC12" s="82" t="str">
        <f t="shared" si="13"/>
        <v>N/A</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44" t="s">
        <v>317</v>
      </c>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44" t="s">
        <v>292</v>
      </c>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B21" s="101">
        <v>3</v>
      </c>
      <c r="BC21" s="258" t="s">
        <v>23</v>
      </c>
      <c r="BD21" s="84" t="s">
        <v>360</v>
      </c>
      <c r="BE21" s="84">
        <f>F10</f>
        <v>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40" t="s">
        <v>168</v>
      </c>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292"/>
      <c r="BB22" s="293">
        <v>10</v>
      </c>
      <c r="BC22" s="294" t="s">
        <v>44</v>
      </c>
      <c r="BD22" s="84" t="s">
        <v>360</v>
      </c>
      <c r="BE22" s="84">
        <f>(F8-F9)</f>
        <v>0</v>
      </c>
      <c r="BF22" s="84">
        <f>(H8-H9)</f>
        <v>0</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0</v>
      </c>
      <c r="BZ22" s="84"/>
      <c r="CA22" s="84">
        <f>(AD8-AD9)</f>
        <v>0</v>
      </c>
      <c r="CB22" s="84"/>
      <c r="CC22" s="84">
        <f>(AF8-AF9)</f>
        <v>0</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44" t="s">
        <v>129</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65" t="s">
        <v>597</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5" t="str">
        <f>D8&amp;" (W1, 1)"</f>
        <v>Precipitation                               (W1, 1)</v>
      </c>
      <c r="AC26" s="746"/>
      <c r="AD26" s="746"/>
      <c r="AE26" s="747"/>
      <c r="AF26" s="301"/>
      <c r="AG26" s="301"/>
      <c r="AH26" s="301"/>
      <c r="AI26" s="301"/>
      <c r="AJ26" s="745" t="str">
        <f>D9&amp;"
(W1, 2)"</f>
        <v>Actual evapotranspiration
(W1, 2)</v>
      </c>
      <c r="AK26" s="748"/>
      <c r="AL26" s="748"/>
      <c r="AM26" s="748"/>
      <c r="AN26" s="749"/>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5" t="str">
        <f>LEFT(D10,LEN(D10)-7)&amp;" (W1, 3)"</f>
        <v>Internal flow (W1, 3)</v>
      </c>
      <c r="AE28" s="750"/>
      <c r="AF28" s="750"/>
      <c r="AG28" s="750"/>
      <c r="AH28" s="750"/>
      <c r="AI28" s="750"/>
      <c r="AJ28" s="750"/>
      <c r="AK28" s="750"/>
      <c r="AL28" s="751"/>
      <c r="AM28" s="298"/>
      <c r="AN28" s="298"/>
      <c r="AO28" s="298"/>
      <c r="AP28" s="298"/>
      <c r="AQ28" s="298"/>
      <c r="AR28" s="298"/>
      <c r="AS28" s="298"/>
      <c r="AZ28" s="298"/>
      <c r="BA28" s="292"/>
      <c r="BB28" s="293">
        <v>12</v>
      </c>
      <c r="BC28" s="294" t="s">
        <v>62</v>
      </c>
      <c r="BD28" s="84" t="s">
        <v>360</v>
      </c>
      <c r="BE28" s="84">
        <f>VLOOKUP(B3,CW7:CZ183,3,FALSE)</f>
        <v>15710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5" t="str">
        <f>D13&amp;" (W1, 6)"</f>
        <v>Outflow of surface and groundwaters to neighbouring countries (W1, 6)</v>
      </c>
      <c r="AU29" s="746"/>
      <c r="AV29" s="746"/>
      <c r="AW29" s="746"/>
      <c r="AX29" s="746"/>
      <c r="AY29" s="752"/>
      <c r="AZ29" s="298"/>
      <c r="BA29" s="292"/>
      <c r="BB29" s="297" t="s">
        <v>203</v>
      </c>
      <c r="BC29" s="305" t="s">
        <v>266</v>
      </c>
      <c r="BD29" s="84" t="s">
        <v>360</v>
      </c>
      <c r="BE29" s="84">
        <f>ABS(BE27-BE28)</f>
        <v>15710</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5" t="str">
        <f>D11&amp;" (W1, 4)"</f>
        <v>Inflow of surface and groundwaters from neighbouring countries (W1, 4)</v>
      </c>
      <c r="AC30" s="753"/>
      <c r="AD30" s="753"/>
      <c r="AE30" s="754"/>
      <c r="AF30" s="301"/>
      <c r="AG30" s="301"/>
      <c r="AH30" s="301"/>
      <c r="AI30" s="301"/>
      <c r="AJ30" s="301"/>
      <c r="AK30" s="745" t="str">
        <f>LEFT(D12,LEN(D12)-7)&amp;" (W1, 5)"</f>
        <v>Renewable freshwater resources (W1, 5)</v>
      </c>
      <c r="AL30" s="774"/>
      <c r="AM30" s="774"/>
      <c r="AN30" s="775"/>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6"/>
      <c r="AC31" s="767"/>
      <c r="AD31" s="767"/>
      <c r="AE31" s="767"/>
      <c r="AF31" s="308"/>
      <c r="AG31" s="309"/>
      <c r="AH31" s="300"/>
      <c r="AI31" s="300"/>
      <c r="AJ31" s="300"/>
      <c r="AK31" s="766"/>
      <c r="AL31" s="768"/>
      <c r="AM31" s="768"/>
      <c r="AN31" s="768"/>
      <c r="AO31" s="310"/>
      <c r="AP31" s="310"/>
      <c r="AQ31" s="230"/>
      <c r="AR31" s="230"/>
      <c r="AS31" s="230"/>
      <c r="AT31" s="745" t="str">
        <f>D16&amp;" (W1, 9)"</f>
        <v>Outflow of surface and groundwaters to the sea (W1, 9)</v>
      </c>
      <c r="AU31" s="746"/>
      <c r="AV31" s="746"/>
      <c r="AW31" s="746"/>
      <c r="AX31" s="746"/>
      <c r="AY31" s="752"/>
      <c r="AZ31" s="310"/>
      <c r="BA31" s="292"/>
      <c r="BB31" s="311">
        <v>13</v>
      </c>
      <c r="BC31" s="294" t="s">
        <v>63</v>
      </c>
      <c r="BD31" s="84" t="s">
        <v>360</v>
      </c>
      <c r="BE31" s="84">
        <f>VLOOKUP(B3,CW7:CZ183,4,FALSE)</f>
        <v>8500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8500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62" t="s">
        <v>357</v>
      </c>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4"/>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3:106" ht="18" customHeight="1">
      <c r="C36" s="569"/>
      <c r="D36" s="741"/>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3"/>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3:106"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1"/>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1"/>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1"/>
      <c r="BB39" s="327" t="s">
        <v>66</v>
      </c>
      <c r="BC39" s="328" t="s">
        <v>67</v>
      </c>
      <c r="CW39" s="637">
        <v>344</v>
      </c>
      <c r="CX39" s="637" t="s">
        <v>418</v>
      </c>
      <c r="CY39" s="637"/>
      <c r="CZ39" s="637"/>
      <c r="DA39" s="637"/>
      <c r="DB39" s="637"/>
    </row>
    <row r="40" spans="3:106"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1"/>
      <c r="BB40" s="327" t="s">
        <v>68</v>
      </c>
      <c r="BC40" s="328" t="s">
        <v>69</v>
      </c>
      <c r="CW40" s="637">
        <v>446</v>
      </c>
      <c r="CX40" s="637" t="s">
        <v>419</v>
      </c>
      <c r="CY40" s="637"/>
      <c r="CZ40" s="637"/>
      <c r="DA40" s="637"/>
      <c r="DB40" s="637"/>
    </row>
    <row r="41" spans="3:106"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1"/>
      <c r="BB41" s="329" t="s">
        <v>71</v>
      </c>
      <c r="BC41" s="328" t="s">
        <v>73</v>
      </c>
      <c r="BD41" s="330"/>
      <c r="CW41" s="637">
        <v>170</v>
      </c>
      <c r="CX41" s="637" t="s">
        <v>420</v>
      </c>
      <c r="CY41" s="637">
        <v>3699000</v>
      </c>
      <c r="CZ41" s="637">
        <v>2145000</v>
      </c>
      <c r="DA41" s="637">
        <v>215000</v>
      </c>
      <c r="DB41" s="637">
        <v>2360000</v>
      </c>
    </row>
    <row r="42" spans="3:106"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1"/>
      <c r="BB42" s="329" t="s">
        <v>70</v>
      </c>
      <c r="BC42" s="328" t="s">
        <v>14</v>
      </c>
      <c r="BD42" s="330"/>
      <c r="CW42" s="637">
        <v>174</v>
      </c>
      <c r="CX42" s="637" t="s">
        <v>421</v>
      </c>
      <c r="CY42" s="637">
        <v>1675</v>
      </c>
      <c r="CZ42" s="637">
        <v>1200</v>
      </c>
      <c r="DA42" s="637">
        <v>0</v>
      </c>
      <c r="DB42" s="637">
        <v>1200</v>
      </c>
    </row>
    <row r="43" spans="3:106"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1"/>
      <c r="BB43" s="327" t="s">
        <v>72</v>
      </c>
      <c r="BC43" s="328" t="s">
        <v>74</v>
      </c>
      <c r="BD43" s="330"/>
      <c r="CW43" s="637">
        <v>178</v>
      </c>
      <c r="CX43" s="637" t="s">
        <v>422</v>
      </c>
      <c r="CY43" s="637">
        <v>562900</v>
      </c>
      <c r="CZ43" s="637">
        <v>222000</v>
      </c>
      <c r="DA43" s="637">
        <v>52000</v>
      </c>
      <c r="DB43" s="637">
        <v>832000</v>
      </c>
    </row>
    <row r="44" spans="3:106"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1"/>
      <c r="BD44" s="330"/>
      <c r="CW44" s="637">
        <v>188</v>
      </c>
      <c r="CX44" s="637" t="s">
        <v>423</v>
      </c>
      <c r="CY44" s="637">
        <v>149500</v>
      </c>
      <c r="CZ44" s="637">
        <v>113000</v>
      </c>
      <c r="DA44" s="637">
        <v>0</v>
      </c>
      <c r="DB44" s="637">
        <v>113000</v>
      </c>
    </row>
    <row r="45" spans="3:106"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0"/>
      <c r="AY45" s="760"/>
      <c r="AZ45" s="761"/>
      <c r="CW45" s="637">
        <v>384</v>
      </c>
      <c r="CX45" s="637" t="s">
        <v>174</v>
      </c>
      <c r="CY45" s="637">
        <v>434700</v>
      </c>
      <c r="CZ45" s="637">
        <v>76840</v>
      </c>
      <c r="DA45" s="637">
        <v>4300</v>
      </c>
      <c r="DB45" s="637">
        <v>84140</v>
      </c>
    </row>
    <row r="46" spans="3:106"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1"/>
      <c r="BD46" s="330"/>
      <c r="CW46" s="637">
        <v>191</v>
      </c>
      <c r="CX46" s="637" t="s">
        <v>424</v>
      </c>
      <c r="CY46" s="637">
        <v>62980</v>
      </c>
      <c r="CZ46" s="637">
        <v>37700</v>
      </c>
      <c r="DA46" s="637">
        <v>33470</v>
      </c>
      <c r="DB46" s="637">
        <v>105500</v>
      </c>
    </row>
    <row r="47" spans="3:106"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1"/>
      <c r="BB47" s="330"/>
      <c r="BC47" s="330"/>
      <c r="BD47" s="330"/>
      <c r="CW47" s="637">
        <v>192</v>
      </c>
      <c r="CX47" s="637" t="s">
        <v>425</v>
      </c>
      <c r="CY47" s="637">
        <v>146700</v>
      </c>
      <c r="CZ47" s="637">
        <v>38120</v>
      </c>
      <c r="DA47" s="637">
        <v>0</v>
      </c>
      <c r="DB47" s="637">
        <v>38120</v>
      </c>
    </row>
    <row r="48" spans="3:106"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1"/>
      <c r="CW48" s="637">
        <v>196</v>
      </c>
      <c r="CX48" s="637" t="s">
        <v>426</v>
      </c>
      <c r="CY48" s="637">
        <v>4606</v>
      </c>
      <c r="CZ48" s="637">
        <v>780</v>
      </c>
      <c r="DA48" s="637">
        <v>0</v>
      </c>
      <c r="DB48" s="637">
        <v>780</v>
      </c>
    </row>
    <row r="49" spans="3:106"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0"/>
      <c r="AY49" s="760"/>
      <c r="AZ49" s="761"/>
      <c r="CW49" s="637">
        <v>408</v>
      </c>
      <c r="CX49" s="637" t="s">
        <v>175</v>
      </c>
      <c r="CY49" s="637">
        <v>127000</v>
      </c>
      <c r="CZ49" s="637">
        <v>67000</v>
      </c>
      <c r="DA49" s="637">
        <v>0</v>
      </c>
      <c r="DB49" s="637">
        <v>77150</v>
      </c>
    </row>
    <row r="50" spans="3:106"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1"/>
      <c r="CW50" s="637">
        <v>180</v>
      </c>
      <c r="CX50" s="637" t="s">
        <v>176</v>
      </c>
      <c r="CY50" s="637">
        <v>3618000</v>
      </c>
      <c r="CZ50" s="637">
        <v>900000</v>
      </c>
      <c r="DA50" s="637">
        <v>383000</v>
      </c>
      <c r="DB50" s="637">
        <v>1283000</v>
      </c>
    </row>
    <row r="51" spans="3:106"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0"/>
      <c r="AY51" s="760"/>
      <c r="AZ51" s="761"/>
      <c r="CW51" s="637">
        <v>262</v>
      </c>
      <c r="CX51" s="637" t="s">
        <v>427</v>
      </c>
      <c r="CY51" s="637">
        <v>5104</v>
      </c>
      <c r="CZ51" s="637">
        <v>300</v>
      </c>
      <c r="DA51" s="637">
        <v>0</v>
      </c>
      <c r="DB51" s="637">
        <v>300</v>
      </c>
    </row>
    <row r="52" spans="3:106"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1"/>
      <c r="CW52" s="637">
        <v>212</v>
      </c>
      <c r="CX52" s="637" t="s">
        <v>428</v>
      </c>
      <c r="CY52" s="637">
        <v>1562</v>
      </c>
      <c r="CZ52" s="637">
        <v>200</v>
      </c>
      <c r="DA52" s="637">
        <v>0</v>
      </c>
      <c r="DB52" s="637">
        <v>200</v>
      </c>
    </row>
    <row r="53" spans="3:106"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1"/>
      <c r="CW53" s="637">
        <v>214</v>
      </c>
      <c r="CX53" s="637" t="s">
        <v>429</v>
      </c>
      <c r="CY53" s="637">
        <v>68620</v>
      </c>
      <c r="CZ53" s="637">
        <v>23500</v>
      </c>
      <c r="DA53" s="637">
        <v>0</v>
      </c>
      <c r="DB53" s="637">
        <v>23500</v>
      </c>
    </row>
    <row r="54" spans="3:106"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0"/>
      <c r="AY54" s="760"/>
      <c r="AZ54" s="761"/>
      <c r="CW54" s="637">
        <v>218</v>
      </c>
      <c r="CX54" s="637" t="s">
        <v>430</v>
      </c>
      <c r="CY54" s="637">
        <v>535000</v>
      </c>
      <c r="CZ54" s="637">
        <v>442400</v>
      </c>
      <c r="DA54" s="637">
        <v>0</v>
      </c>
      <c r="DB54" s="637">
        <v>442400</v>
      </c>
    </row>
    <row r="55" spans="3:106"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0"/>
      <c r="AY55" s="760"/>
      <c r="AZ55" s="761"/>
      <c r="CW55" s="637">
        <v>818</v>
      </c>
      <c r="CX55" s="637" t="s">
        <v>431</v>
      </c>
      <c r="CY55" s="637">
        <v>51070</v>
      </c>
      <c r="CZ55" s="637">
        <v>1800</v>
      </c>
      <c r="DA55" s="637">
        <v>85000</v>
      </c>
      <c r="DB55" s="637">
        <v>58300</v>
      </c>
    </row>
    <row r="56" spans="3:106"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1"/>
      <c r="CW56" s="637">
        <v>222</v>
      </c>
      <c r="CX56" s="637" t="s">
        <v>432</v>
      </c>
      <c r="CY56" s="637">
        <v>37540</v>
      </c>
      <c r="CZ56" s="637">
        <v>15630</v>
      </c>
      <c r="DA56" s="637">
        <v>10640</v>
      </c>
      <c r="DB56" s="637">
        <v>26270</v>
      </c>
    </row>
    <row r="57" spans="3:106" ht="18" customHeight="1">
      <c r="C57" s="570"/>
      <c r="D57" s="771"/>
      <c r="E57" s="772"/>
      <c r="F57" s="772"/>
      <c r="G57" s="772"/>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CW57" s="637">
        <v>226</v>
      </c>
      <c r="CX57" s="637" t="s">
        <v>433</v>
      </c>
      <c r="CY57" s="637">
        <v>60480</v>
      </c>
      <c r="CZ57" s="637">
        <v>26000</v>
      </c>
      <c r="DA57" s="637">
        <v>0</v>
      </c>
      <c r="DB57" s="637">
        <v>26000</v>
      </c>
    </row>
    <row r="58" spans="3:106" ht="16.5" customHeight="1">
      <c r="C58" s="769"/>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331"/>
      <c r="AQ58" s="331"/>
      <c r="AR58" s="331"/>
      <c r="AS58" s="331"/>
      <c r="CW58" s="637">
        <v>232</v>
      </c>
      <c r="CX58" s="637" t="s">
        <v>434</v>
      </c>
      <c r="CY58" s="637">
        <v>45160</v>
      </c>
      <c r="CZ58" s="637">
        <v>2800</v>
      </c>
      <c r="DA58" s="637">
        <v>0</v>
      </c>
      <c r="DB58" s="637">
        <v>6300</v>
      </c>
    </row>
    <row r="59" spans="3:106" ht="13.5">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sheet="1" formatCells="0" formatColumns="0" formatRows="0" insertColumns="0" insertRows="0" insertHyperlinks="0"/>
  <mergeCells count="42">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0" operator="lessThan" stopIfTrue="1">
      <formula>Z8-Z9-(0.01*(Z8-Z9))</formula>
    </cfRule>
  </conditionalFormatting>
  <conditionalFormatting sqref="Z12">
    <cfRule type="cellIs" priority="51" dxfId="330"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view="pageBreakPreview" zoomScale="85" zoomScaleNormal="83" zoomScaleSheetLayoutView="85" workbookViewId="0" topLeftCell="C1">
      <selection activeCell="F8" sqref="F8"/>
    </sheetView>
  </sheetViews>
  <sheetFormatPr defaultColWidth="9.33203125" defaultRowHeight="12.75"/>
  <cols>
    <col min="1" max="1" width="5.16015625" style="221" hidden="1" customWidth="1"/>
    <col min="2" max="2" width="7.832031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96</v>
      </c>
      <c r="C3" s="349" t="s">
        <v>358</v>
      </c>
      <c r="D3" s="621" t="s">
        <v>406</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797" t="s">
        <v>101</v>
      </c>
      <c r="D5" s="797"/>
      <c r="E5" s="798"/>
      <c r="F5" s="798"/>
      <c r="G5" s="798"/>
      <c r="H5" s="799"/>
      <c r="I5" s="799"/>
      <c r="J5" s="799"/>
      <c r="K5" s="799"/>
      <c r="L5" s="799"/>
      <c r="M5" s="799"/>
      <c r="N5" s="799"/>
      <c r="O5" s="799"/>
      <c r="P5" s="799"/>
      <c r="Q5" s="799"/>
      <c r="R5" s="799"/>
      <c r="S5" s="799"/>
      <c r="T5" s="799"/>
      <c r="U5" s="799"/>
      <c r="V5" s="799"/>
      <c r="W5" s="798"/>
      <c r="X5" s="799"/>
      <c r="Y5" s="798"/>
      <c r="Z5" s="799"/>
      <c r="AA5" s="798"/>
      <c r="AB5" s="799"/>
      <c r="AC5" s="798"/>
      <c r="AD5" s="799"/>
      <c r="AE5" s="798"/>
      <c r="AF5" s="799"/>
      <c r="AG5" s="798"/>
      <c r="AH5" s="799"/>
      <c r="AI5" s="799"/>
      <c r="AJ5" s="799"/>
      <c r="AK5" s="798"/>
      <c r="AL5" s="799"/>
      <c r="AM5" s="798"/>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c r="U8" s="627"/>
      <c r="V8" s="612"/>
      <c r="W8" s="627"/>
      <c r="X8" s="612"/>
      <c r="Y8" s="627"/>
      <c r="Z8" s="612"/>
      <c r="AA8" s="627"/>
      <c r="AB8" s="612"/>
      <c r="AC8" s="627"/>
      <c r="AD8" s="612"/>
      <c r="AE8" s="627"/>
      <c r="AF8" s="612"/>
      <c r="AG8" s="627"/>
      <c r="AH8" s="612"/>
      <c r="AI8" s="627"/>
      <c r="AJ8" s="612"/>
      <c r="AK8" s="627"/>
      <c r="AL8" s="612"/>
      <c r="AM8" s="627"/>
      <c r="AN8" s="612"/>
      <c r="AO8" s="627"/>
      <c r="AP8" s="612"/>
      <c r="AQ8" s="627"/>
      <c r="AR8" s="612"/>
      <c r="AS8" s="627"/>
      <c r="AT8" s="612"/>
      <c r="AU8" s="627"/>
      <c r="AV8" s="612"/>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c r="Q26" s="627"/>
      <c r="R26" s="612"/>
      <c r="S26" s="627"/>
      <c r="T26" s="612"/>
      <c r="U26" s="627"/>
      <c r="V26" s="612"/>
      <c r="W26" s="627"/>
      <c r="X26" s="612"/>
      <c r="Y26" s="627"/>
      <c r="Z26" s="612"/>
      <c r="AA26" s="627"/>
      <c r="AB26" s="612"/>
      <c r="AC26" s="627"/>
      <c r="AD26" s="612"/>
      <c r="AE26" s="627"/>
      <c r="AF26" s="612"/>
      <c r="AG26" s="627"/>
      <c r="AH26" s="612"/>
      <c r="AI26" s="627"/>
      <c r="AJ26" s="612"/>
      <c r="AK26" s="627"/>
      <c r="AL26" s="612"/>
      <c r="AM26" s="627"/>
      <c r="AN26" s="612"/>
      <c r="AO26" s="627"/>
      <c r="AP26" s="612"/>
      <c r="AQ26" s="627"/>
      <c r="AR26" s="612"/>
      <c r="AS26" s="627"/>
      <c r="AT26" s="612"/>
      <c r="AU26" s="627"/>
      <c r="AV26" s="612"/>
      <c r="AW26" s="627"/>
      <c r="AY26" s="224"/>
      <c r="AZ26" s="84">
        <v>17</v>
      </c>
      <c r="BA26" s="303" t="s">
        <v>449</v>
      </c>
      <c r="BB26" s="84" t="s">
        <v>93</v>
      </c>
      <c r="BC26" s="82" t="s">
        <v>97</v>
      </c>
      <c r="BD26" s="646"/>
      <c r="BE26" s="82" t="str">
        <f t="shared" si="2"/>
        <v>N/A</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N/A</v>
      </c>
      <c r="BP26" s="82"/>
      <c r="BQ26" s="82" t="str">
        <f t="shared" si="4"/>
        <v>N/A</v>
      </c>
      <c r="BR26" s="82"/>
      <c r="BS26" s="82" t="str">
        <f t="shared" si="5"/>
        <v>N/A</v>
      </c>
      <c r="BT26" s="82"/>
      <c r="BU26" s="82">
        <v>0</v>
      </c>
      <c r="BV26" s="82"/>
      <c r="BW26" s="82" t="str">
        <f t="shared" si="7"/>
        <v>N/A</v>
      </c>
      <c r="BX26" s="82"/>
      <c r="BY26" s="82" t="str">
        <f t="shared" si="8"/>
        <v>N/A</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2"/>
      <c r="G27" s="624"/>
      <c r="H27" s="642"/>
      <c r="I27" s="624"/>
      <c r="J27" s="642"/>
      <c r="K27" s="624"/>
      <c r="L27" s="642"/>
      <c r="M27" s="624"/>
      <c r="N27" s="642"/>
      <c r="O27" s="624"/>
      <c r="P27" s="642"/>
      <c r="Q27" s="624"/>
      <c r="R27" s="642"/>
      <c r="S27" s="624"/>
      <c r="T27" s="642"/>
      <c r="U27" s="624"/>
      <c r="V27" s="642"/>
      <c r="W27" s="624"/>
      <c r="X27" s="642"/>
      <c r="Y27" s="624"/>
      <c r="Z27" s="642"/>
      <c r="AA27" s="624"/>
      <c r="AB27" s="642"/>
      <c r="AC27" s="624"/>
      <c r="AD27" s="642"/>
      <c r="AE27" s="624"/>
      <c r="AF27" s="642"/>
      <c r="AG27" s="624"/>
      <c r="AH27" s="642"/>
      <c r="AI27" s="624"/>
      <c r="AJ27" s="642"/>
      <c r="AK27" s="624"/>
      <c r="AL27" s="642"/>
      <c r="AM27" s="624"/>
      <c r="AN27" s="642"/>
      <c r="AO27" s="624"/>
      <c r="AP27" s="642"/>
      <c r="AQ27" s="624"/>
      <c r="AR27" s="642"/>
      <c r="AS27" s="624"/>
      <c r="AT27" s="642"/>
      <c r="AU27" s="624"/>
      <c r="AV27" s="642"/>
      <c r="AW27" s="624"/>
      <c r="AY27" s="224"/>
      <c r="AZ27" s="401">
        <v>18</v>
      </c>
      <c r="BA27" s="303" t="s">
        <v>231</v>
      </c>
      <c r="BB27" s="84" t="s">
        <v>93</v>
      </c>
      <c r="BC27" s="82" t="s">
        <v>97</v>
      </c>
      <c r="BD27" s="647"/>
      <c r="BE27" s="82" t="str">
        <f>IF(OR(ISBLANK(F27),ISBLANK(H27)),"N/A",IF(ABS((H27-F27)/F27)&gt;1,"&gt; 100%","ok"))</f>
        <v>N/A</v>
      </c>
      <c r="BF27" s="646"/>
      <c r="BG27" s="82" t="str">
        <f t="shared" si="21"/>
        <v>N/A</v>
      </c>
      <c r="BH27" s="82"/>
      <c r="BI27" s="82" t="str">
        <f t="shared" si="22"/>
        <v>N/A</v>
      </c>
      <c r="BJ27" s="82"/>
      <c r="BK27" s="82" t="str">
        <f t="shared" si="23"/>
        <v>N/A</v>
      </c>
      <c r="BL27" s="82"/>
      <c r="BM27" s="82" t="str">
        <f t="shared" si="24"/>
        <v>N/A</v>
      </c>
      <c r="BN27" s="82"/>
      <c r="BO27" s="82" t="str">
        <f>IF(OR(ISBLANK(P27),ISBLANK(R27)),"N/A",IF(ABS((R27-P27)/P27)&gt;0.25,"&gt; 25%","ok"))</f>
        <v>N/A</v>
      </c>
      <c r="BP27" s="82"/>
      <c r="BQ27" s="82" t="str">
        <f t="shared" si="4"/>
        <v>N/A</v>
      </c>
      <c r="BR27" s="82"/>
      <c r="BS27" s="82" t="str">
        <f t="shared" si="5"/>
        <v>N/A</v>
      </c>
      <c r="BT27" s="82"/>
      <c r="BU27" s="82" t="str">
        <f t="shared" si="6"/>
        <v>N/A</v>
      </c>
      <c r="BV27" s="82"/>
      <c r="BW27" s="82" t="str">
        <f t="shared" si="7"/>
        <v>N/A</v>
      </c>
      <c r="BX27" s="82"/>
      <c r="BY27" s="82" t="str">
        <f t="shared" si="8"/>
        <v>N/A</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2"/>
      <c r="G28" s="624"/>
      <c r="H28" s="642"/>
      <c r="I28" s="624"/>
      <c r="J28" s="642"/>
      <c r="K28" s="624"/>
      <c r="L28" s="642"/>
      <c r="M28" s="624"/>
      <c r="N28" s="642"/>
      <c r="O28" s="624"/>
      <c r="P28" s="642"/>
      <c r="Q28" s="624"/>
      <c r="R28" s="642"/>
      <c r="S28" s="624"/>
      <c r="T28" s="642"/>
      <c r="U28" s="624"/>
      <c r="V28" s="642"/>
      <c r="W28" s="624"/>
      <c r="X28" s="642"/>
      <c r="Y28" s="624"/>
      <c r="Z28" s="642"/>
      <c r="AA28" s="624"/>
      <c r="AB28" s="642"/>
      <c r="AC28" s="624"/>
      <c r="AD28" s="642"/>
      <c r="AE28" s="624"/>
      <c r="AF28" s="642"/>
      <c r="AG28" s="624"/>
      <c r="AH28" s="642"/>
      <c r="AI28" s="624"/>
      <c r="AJ28" s="642"/>
      <c r="AK28" s="624"/>
      <c r="AL28" s="642"/>
      <c r="AM28" s="624"/>
      <c r="AN28" s="642"/>
      <c r="AO28" s="624"/>
      <c r="AP28" s="642"/>
      <c r="AQ28" s="624"/>
      <c r="AR28" s="642"/>
      <c r="AS28" s="624"/>
      <c r="AT28" s="642"/>
      <c r="AU28" s="624"/>
      <c r="AV28" s="642"/>
      <c r="AW28" s="624"/>
      <c r="AY28" s="224"/>
      <c r="AZ28" s="401">
        <v>19</v>
      </c>
      <c r="BA28" s="303" t="s">
        <v>599</v>
      </c>
      <c r="BB28" s="84" t="s">
        <v>93</v>
      </c>
      <c r="BC28" s="82"/>
      <c r="BD28" s="647"/>
      <c r="BE28" s="82" t="str">
        <f>IF(OR(ISBLANK(F28),ISBLANK(H28)),"N/A",IF(ABS((H28-F28)/F28)&gt;1,"&gt; 100%","ok"))</f>
        <v>N/A</v>
      </c>
      <c r="BF28" s="646"/>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N/A</v>
      </c>
      <c r="BP28" s="82"/>
      <c r="BQ28" s="82" t="str">
        <f t="shared" si="4"/>
        <v>N/A</v>
      </c>
      <c r="BR28" s="82"/>
      <c r="BS28" s="82" t="str">
        <f t="shared" si="5"/>
        <v>N/A</v>
      </c>
      <c r="BT28" s="82"/>
      <c r="BU28" s="82" t="str">
        <f t="shared" si="6"/>
        <v>N/A</v>
      </c>
      <c r="BV28" s="82"/>
      <c r="BW28" s="82" t="str">
        <f t="shared" si="7"/>
        <v>N/A</v>
      </c>
      <c r="BX28" s="82"/>
      <c r="BY28" s="82" t="str">
        <f t="shared" si="8"/>
        <v>N/A</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2"/>
      <c r="G29" s="624"/>
      <c r="H29" s="642"/>
      <c r="I29" s="624"/>
      <c r="J29" s="642"/>
      <c r="K29" s="624"/>
      <c r="L29" s="642"/>
      <c r="M29" s="624"/>
      <c r="N29" s="642"/>
      <c r="O29" s="624"/>
      <c r="P29" s="642"/>
      <c r="Q29" s="624"/>
      <c r="R29" s="642"/>
      <c r="S29" s="624"/>
      <c r="T29" s="642"/>
      <c r="U29" s="624"/>
      <c r="V29" s="642"/>
      <c r="W29" s="624"/>
      <c r="X29" s="642"/>
      <c r="Y29" s="624"/>
      <c r="Z29" s="642"/>
      <c r="AA29" s="624"/>
      <c r="AB29" s="642"/>
      <c r="AC29" s="624"/>
      <c r="AD29" s="642"/>
      <c r="AE29" s="624"/>
      <c r="AF29" s="642"/>
      <c r="AG29" s="624"/>
      <c r="AH29" s="642"/>
      <c r="AI29" s="624"/>
      <c r="AJ29" s="642"/>
      <c r="AK29" s="624"/>
      <c r="AL29" s="642"/>
      <c r="AM29" s="624"/>
      <c r="AN29" s="642"/>
      <c r="AO29" s="624"/>
      <c r="AP29" s="642"/>
      <c r="AQ29" s="624"/>
      <c r="AR29" s="642"/>
      <c r="AS29" s="624"/>
      <c r="AT29" s="642"/>
      <c r="AU29" s="624"/>
      <c r="AV29" s="642"/>
      <c r="AW29" s="624"/>
      <c r="AY29" s="224"/>
      <c r="AZ29" s="401">
        <v>20</v>
      </c>
      <c r="BA29" s="303" t="s">
        <v>450</v>
      </c>
      <c r="BB29" s="84" t="s">
        <v>93</v>
      </c>
      <c r="BC29" s="82" t="s">
        <v>97</v>
      </c>
      <c r="BD29" s="647"/>
      <c r="BE29" s="82" t="str">
        <f>IF(OR(ISBLANK(F29),ISBLANK(H29)),"N/A",IF(ABS((H29-F29)/F29)&gt;1,"&gt; 100%","ok"))</f>
        <v>N/A</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N/A</v>
      </c>
      <c r="BP29" s="82"/>
      <c r="BQ29" s="82" t="str">
        <f>IF(OR(ISBLANK(R29),ISBLANK(T29)),"N/A",IF(ABS((T29-R29)/R29)&gt;0.25,"&gt; 25%","ok"))</f>
        <v>N/A</v>
      </c>
      <c r="BR29" s="82"/>
      <c r="BS29" s="82" t="str">
        <f>IF(OR(ISBLANK(T29),ISBLANK(V29)),"N/A",IF(ABS((V29-T29)/T29)&gt;0.25,"&gt; 25%","ok"))</f>
        <v>N/A</v>
      </c>
      <c r="BT29" s="82"/>
      <c r="BU29" s="82" t="str">
        <f>IF(OR(ISBLANK(V29),ISBLANK(X29)),"N/A",IF(ABS((X29-V29)/V29)&gt;0.25,"&gt; 25%","ok"))</f>
        <v>N/A</v>
      </c>
      <c r="BV29" s="82"/>
      <c r="BW29" s="82" t="str">
        <f>IF(OR(ISBLANK(X29),ISBLANK(Z29)),"N/A",IF(ABS((Z29-X29)/X29)&gt;0.25,"&gt; 25%","ok"))</f>
        <v>N/A</v>
      </c>
      <c r="BX29" s="82"/>
      <c r="BY29" s="82" t="str">
        <f>IF(OR(ISBLANK(Z29),ISBLANK(AB29)),"N/A",IF(ABS((AB29-Z29)/Z29)&gt;0.25,"&gt; 25%","ok"))</f>
        <v>N/A</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IF(OR(ISBLANK(AN29),ISBLANK(AT29)),"N/A",IF(ABS((AT29-AN29)/AN29)&gt;0.25,"&gt; 25%","ok"))</f>
        <v>N/A</v>
      </c>
      <c r="CN29" s="82"/>
      <c r="CO29" s="82" t="str">
        <f>IF(OR(ISBLANK(AP29),ISBLANK(AR29)),"N/A",IF(ABS((AR29-AP29)/AP29)&gt;0.25,"&gt; 25%","ok"))</f>
        <v>N/A</v>
      </c>
      <c r="CP29" s="82"/>
      <c r="CQ29" s="82" t="str">
        <f>IF(OR(ISBLANK(AR29),ISBLANK(AT29)),"N/A",IF(ABS((AT29-AR29)/AR29)&gt;0.25,"&gt; 25%","ok"))</f>
        <v>N/A</v>
      </c>
      <c r="CR29" s="82"/>
      <c r="CS29" s="82" t="str">
        <f>IF(OR(ISBLANK(AT29),ISBLANK(AZ29)),"N/A",IF(ABS((AZ29-AT29)/AT29)&gt;0.25,"&gt; 25%","ok"))</f>
        <v>N/A</v>
      </c>
    </row>
    <row r="30" spans="1:97" s="390" customFormat="1" ht="15" customHeight="1">
      <c r="A30" s="221"/>
      <c r="B30" s="377">
        <v>283</v>
      </c>
      <c r="C30" s="400">
        <v>21</v>
      </c>
      <c r="D30" s="378" t="s">
        <v>451</v>
      </c>
      <c r="E30" s="265" t="s">
        <v>360</v>
      </c>
      <c r="F30" s="659"/>
      <c r="G30" s="624"/>
      <c r="H30" s="659"/>
      <c r="I30" s="624"/>
      <c r="J30" s="659"/>
      <c r="K30" s="624"/>
      <c r="L30" s="659"/>
      <c r="M30" s="624"/>
      <c r="N30" s="659"/>
      <c r="O30" s="624"/>
      <c r="P30" s="659"/>
      <c r="Q30" s="624"/>
      <c r="R30" s="659"/>
      <c r="S30" s="624"/>
      <c r="T30" s="659"/>
      <c r="U30" s="624"/>
      <c r="V30" s="659"/>
      <c r="W30" s="624"/>
      <c r="X30" s="659"/>
      <c r="Y30" s="624"/>
      <c r="Z30" s="659"/>
      <c r="AA30" s="624"/>
      <c r="AB30" s="659"/>
      <c r="AC30" s="624"/>
      <c r="AD30" s="659"/>
      <c r="AE30" s="624"/>
      <c r="AF30" s="659"/>
      <c r="AG30" s="624"/>
      <c r="AH30" s="659"/>
      <c r="AI30" s="624"/>
      <c r="AJ30" s="659"/>
      <c r="AK30" s="624"/>
      <c r="AL30" s="659"/>
      <c r="AM30" s="624"/>
      <c r="AN30" s="659"/>
      <c r="AO30" s="624"/>
      <c r="AP30" s="659"/>
      <c r="AQ30" s="624"/>
      <c r="AR30" s="659"/>
      <c r="AS30" s="624"/>
      <c r="AT30" s="659"/>
      <c r="AU30" s="624"/>
      <c r="AV30" s="659"/>
      <c r="AW30" s="624"/>
      <c r="AY30" s="224"/>
      <c r="AZ30" s="401">
        <v>21</v>
      </c>
      <c r="BA30" s="303" t="s">
        <v>451</v>
      </c>
      <c r="BB30" s="84" t="s">
        <v>93</v>
      </c>
      <c r="BC30" s="82" t="s">
        <v>97</v>
      </c>
      <c r="BD30" s="647"/>
      <c r="BE30" s="82" t="str">
        <f>IF(OR(ISBLANK(F30),ISBLANK(H30)),"N/A",IF(ABS((H30-F30)/F30)&gt;1,"&gt; 100%","ok"))</f>
        <v>N/A</v>
      </c>
      <c r="BF30" s="646"/>
      <c r="BG30" s="82" t="str">
        <f t="shared" si="21"/>
        <v>N/A</v>
      </c>
      <c r="BH30" s="82"/>
      <c r="BI30" s="82" t="str">
        <f t="shared" si="22"/>
        <v>N/A</v>
      </c>
      <c r="BJ30" s="82"/>
      <c r="BK30" s="82" t="str">
        <f t="shared" si="23"/>
        <v>N/A</v>
      </c>
      <c r="BL30" s="82"/>
      <c r="BM30" s="82" t="str">
        <f t="shared" si="24"/>
        <v>N/A</v>
      </c>
      <c r="BN30" s="82"/>
      <c r="BO30" s="82" t="str">
        <f>IF(OR(ISBLANK(P30),ISBLANK(R30)),"N/A",IF(ABS((R30-P30)/P30)&gt;0.25,"&gt; 25%","ok"))</f>
        <v>N/A</v>
      </c>
      <c r="BP30" s="82"/>
      <c r="BQ30" s="82" t="str">
        <f>IF(OR(ISBLANK(R30),ISBLANK(T30)),"N/A",IF(ABS((T30-R30)/R30)&gt;0.25,"&gt; 25%","ok"))</f>
        <v>N/A</v>
      </c>
      <c r="BR30" s="82"/>
      <c r="BS30" s="82" t="str">
        <f>IF(OR(ISBLANK(T30),ISBLANK(V30)),"N/A",IF(ABS((V30-T30)/T30)&gt;0.25,"&gt; 25%","ok"))</f>
        <v>N/A</v>
      </c>
      <c r="BT30" s="82"/>
      <c r="BU30" s="82" t="str">
        <f>IF(OR(ISBLANK(V30),ISBLANK(X30)),"N/A",IF(ABS((X30-V30)/V30)&gt;0.25,"&gt; 25%","ok"))</f>
        <v>N/A</v>
      </c>
      <c r="BV30" s="82"/>
      <c r="BW30" s="82" t="str">
        <f>IF(OR(ISBLANK(X30),ISBLANK(Z30)),"N/A",IF(ABS((Z30-X30)/X30)&gt;0.25,"&gt; 25%","ok"))</f>
        <v>N/A</v>
      </c>
      <c r="BX30" s="82"/>
      <c r="BY30" s="82" t="str">
        <f>IF(OR(ISBLANK(Z30),ISBLANK(AB30)),"N/A",IF(ABS((AB30-Z30)/Z30)&gt;0.25,"&gt; 25%","ok"))</f>
        <v>N/A</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IF(OR(ISBLANK(AN30),ISBLANK(AT30)),"N/A",IF(ABS((AT30-AN30)/AN30)&gt;0.25,"&gt; 25%","ok"))</f>
        <v>N/A</v>
      </c>
      <c r="CN30" s="82"/>
      <c r="CO30" s="82" t="str">
        <f>IF(OR(ISBLANK(AP30),ISBLANK(AR30)),"N/A",IF(ABS((AR30-AP30)/AP30)&gt;0.25,"&gt; 25%","ok"))</f>
        <v>N/A</v>
      </c>
      <c r="CP30" s="82"/>
      <c r="CQ30" s="82" t="str">
        <f>IF(OR(ISBLANK(AR30),ISBLANK(AT30)),"N/A",IF(ABS((AT30-AR30)/AR30)&gt;0.25,"&gt; 25%","ok"))</f>
        <v>N/A</v>
      </c>
      <c r="CR30" s="82"/>
      <c r="CS30" s="82" t="str">
        <f>IF(OR(ISBLANK(AT30),ISBLANK(AZ30)),"N/A",IF(ABS((AZ30-AT30)/AT30)&gt;0.25,"&gt; 25%","ok"))</f>
        <v>N/A</v>
      </c>
    </row>
    <row r="31" spans="1:97" s="390" customFormat="1" ht="15" customHeight="1">
      <c r="A31" s="221"/>
      <c r="B31" s="377">
        <v>284</v>
      </c>
      <c r="C31" s="402">
        <v>22</v>
      </c>
      <c r="D31" s="277" t="s">
        <v>452</v>
      </c>
      <c r="E31" s="403" t="s">
        <v>360</v>
      </c>
      <c r="F31" s="639"/>
      <c r="G31" s="626"/>
      <c r="H31" s="639"/>
      <c r="I31" s="626"/>
      <c r="J31" s="639"/>
      <c r="K31" s="626"/>
      <c r="L31" s="639"/>
      <c r="M31" s="626"/>
      <c r="N31" s="639"/>
      <c r="O31" s="626"/>
      <c r="P31" s="639"/>
      <c r="Q31" s="626"/>
      <c r="R31" s="639"/>
      <c r="S31" s="626"/>
      <c r="T31" s="639"/>
      <c r="U31" s="626"/>
      <c r="V31" s="639"/>
      <c r="W31" s="626"/>
      <c r="X31" s="639"/>
      <c r="Y31" s="626"/>
      <c r="Z31" s="639"/>
      <c r="AA31" s="626"/>
      <c r="AB31" s="639"/>
      <c r="AC31" s="626"/>
      <c r="AD31" s="639"/>
      <c r="AE31" s="626"/>
      <c r="AF31" s="639"/>
      <c r="AG31" s="626"/>
      <c r="AH31" s="639"/>
      <c r="AI31" s="626"/>
      <c r="AJ31" s="639"/>
      <c r="AK31" s="626"/>
      <c r="AL31" s="639"/>
      <c r="AM31" s="626"/>
      <c r="AN31" s="639"/>
      <c r="AO31" s="626"/>
      <c r="AP31" s="639"/>
      <c r="AQ31" s="626"/>
      <c r="AR31" s="639"/>
      <c r="AS31" s="626"/>
      <c r="AT31" s="639"/>
      <c r="AU31" s="626"/>
      <c r="AV31" s="639"/>
      <c r="AW31" s="626"/>
      <c r="AY31" s="224"/>
      <c r="AZ31" s="401">
        <v>22</v>
      </c>
      <c r="BA31" s="258" t="s">
        <v>452</v>
      </c>
      <c r="BB31" s="84" t="s">
        <v>93</v>
      </c>
      <c r="BC31" s="82" t="s">
        <v>97</v>
      </c>
      <c r="BD31" s="647"/>
      <c r="BE31" s="82" t="str">
        <f>IF(OR(ISBLANK(F31),ISBLANK(H31)),"N/A",IF(ABS((H31-F31)/F31)&gt;1,"&gt; 100%","ok"))</f>
        <v>N/A</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N/A</v>
      </c>
      <c r="BP31" s="82"/>
      <c r="BQ31" s="82" t="str">
        <f>IF(OR(ISBLANK(R31),ISBLANK(T31)),"N/A",IF(ABS((T31-R31)/R31)&gt;0.25,"&gt; 25%","ok"))</f>
        <v>N/A</v>
      </c>
      <c r="BR31" s="82"/>
      <c r="BS31" s="82" t="str">
        <f>IF(OR(ISBLANK(T31),ISBLANK(V31)),"N/A",IF(ABS((V31-T31)/T31)&gt;0.25,"&gt; 25%","ok"))</f>
        <v>N/A</v>
      </c>
      <c r="BT31" s="82"/>
      <c r="BU31" s="82" t="str">
        <f>IF(OR(ISBLANK(V31),ISBLANK(X31)),"N/A",IF(ABS((X31-V31)/V31)&gt;0.25,"&gt; 25%","ok"))</f>
        <v>N/A</v>
      </c>
      <c r="BV31" s="82"/>
      <c r="BW31" s="82" t="str">
        <f>IF(OR(ISBLANK(X31),ISBLANK(Z31)),"N/A",IF(ABS((Z31-X31)/X31)&gt;0.25,"&gt; 25%","ok"))</f>
        <v>N/A</v>
      </c>
      <c r="BX31" s="82"/>
      <c r="BY31" s="82" t="str">
        <f>IF(OR(ISBLANK(Z31),ISBLANK(AB31)),"N/A",IF(ABS((AB31-Z31)/Z31)&gt;0.25,"&gt; 25%","ok"))</f>
        <v>N/A</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IF(OR(ISBLANK(AN31),ISBLANK(AT31)),"N/A",IF(ABS((AT31-AN31)/AN31)&gt;0.25,"&gt; 25%","ok"))</f>
        <v>N/A</v>
      </c>
      <c r="CN31" s="82"/>
      <c r="CO31" s="82" t="str">
        <f>IF(OR(ISBLANK(AP31),ISBLANK(AR31)),"N/A",IF(ABS((AR31-AP31)/AP31)&gt;0.25,"&gt; 25%","ok"))</f>
        <v>N/A</v>
      </c>
      <c r="CP31" s="82"/>
      <c r="CQ31" s="82" t="str">
        <f>IF(OR(ISBLANK(AR31),ISBLANK(AT31)),"N/A",IF(ABS((AT31-AR31)/AR31)&gt;0.25,"&gt; 25%","ok"))</f>
        <v>N/A</v>
      </c>
      <c r="CR31" s="82"/>
      <c r="CS31" s="82" t="str">
        <f>IF(OR(ISBLANK(AT31),ISBLANK(AZ31)),"N/A",IF(ABS((AZ31-AT31)/AT31)&gt;0.25,"&gt;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44" t="s">
        <v>230</v>
      </c>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44" t="s">
        <v>309</v>
      </c>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40" t="s">
        <v>168</v>
      </c>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44" t="s">
        <v>129</v>
      </c>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44"/>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65" t="s">
        <v>596</v>
      </c>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5"/>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5" t="str">
        <f>LEFT(D10,LEN(D10)-7)&amp;" (W2,3)"</f>
        <v>Freshwater abstracted (W2,3)</v>
      </c>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578"/>
      <c r="AD38" s="304"/>
      <c r="AE38" s="579"/>
      <c r="AF38" s="579"/>
      <c r="AG38" s="579"/>
      <c r="AH38" s="579"/>
      <c r="AI38" s="579"/>
      <c r="AJ38" s="579"/>
      <c r="AK38" s="579"/>
      <c r="AL38" s="579"/>
      <c r="AM38" s="579"/>
      <c r="AN38" s="579"/>
      <c r="AO38" s="579"/>
      <c r="AP38" s="579"/>
      <c r="AQ38" s="800"/>
      <c r="AR38" s="800"/>
      <c r="AS38" s="800"/>
      <c r="AT38" s="800"/>
      <c r="AU38" s="800"/>
      <c r="AV38" s="800"/>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5" t="str">
        <f>D26&amp;" (W2,17)"</f>
        <v>    Households  (W2,17)</v>
      </c>
      <c r="AR39" s="786"/>
      <c r="AS39" s="786"/>
      <c r="AT39" s="786"/>
      <c r="AU39" s="786"/>
      <c r="AV39" s="786"/>
      <c r="AW39" s="787"/>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0</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76" t="str">
        <f>D18&amp;" (W2,10)"</f>
        <v>Desalinated water (W2,10)</v>
      </c>
      <c r="AA40" s="777"/>
      <c r="AB40" s="778"/>
      <c r="AC40" s="579"/>
      <c r="AD40" s="579"/>
      <c r="AE40" s="776" t="str">
        <f>LEFT(D22,LEN(D22)-16)&amp;" (W2,14)"</f>
        <v>Total freshwater available for use  (W2,14)</v>
      </c>
      <c r="AF40" s="777"/>
      <c r="AG40" s="777"/>
      <c r="AH40" s="778"/>
      <c r="AI40" s="579"/>
      <c r="AJ40" s="579"/>
      <c r="AK40" s="776" t="str">
        <f>LEFT(D24,LEN(D24)-8)&amp;" (W2,16)"</f>
        <v>Total freshwater use  (W2,16)</v>
      </c>
      <c r="AL40" s="777"/>
      <c r="AM40" s="778"/>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79"/>
      <c r="AA41" s="780"/>
      <c r="AB41" s="781"/>
      <c r="AC41" s="579"/>
      <c r="AD41" s="579"/>
      <c r="AE41" s="779"/>
      <c r="AF41" s="780"/>
      <c r="AG41" s="780"/>
      <c r="AH41" s="781"/>
      <c r="AI41" s="579"/>
      <c r="AJ41" s="579"/>
      <c r="AK41" s="779"/>
      <c r="AL41" s="780"/>
      <c r="AM41" s="781"/>
      <c r="AN41" s="579"/>
      <c r="AO41" s="579"/>
      <c r="AP41" s="579"/>
      <c r="AQ41" s="776" t="str">
        <f>D27&amp;" (W2,18)"</f>
        <v>    Agriculture, forestry and fishing (ISIC 01-03) (W2,18)</v>
      </c>
      <c r="AR41" s="777"/>
      <c r="AS41" s="777"/>
      <c r="AT41" s="777"/>
      <c r="AU41" s="777"/>
      <c r="AV41" s="777"/>
      <c r="AW41" s="778"/>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82"/>
      <c r="AA42" s="783"/>
      <c r="AB42" s="784"/>
      <c r="AC42" s="583"/>
      <c r="AD42" s="579"/>
      <c r="AE42" s="779"/>
      <c r="AF42" s="780"/>
      <c r="AG42" s="780"/>
      <c r="AH42" s="781"/>
      <c r="AI42" s="579"/>
      <c r="AJ42" s="579"/>
      <c r="AK42" s="779"/>
      <c r="AL42" s="780"/>
      <c r="AM42" s="781"/>
      <c r="AN42" s="816" t="s">
        <v>583</v>
      </c>
      <c r="AO42" s="817"/>
      <c r="AP42" s="579"/>
      <c r="AQ42" s="782"/>
      <c r="AR42" s="783"/>
      <c r="AS42" s="783"/>
      <c r="AT42" s="783"/>
      <c r="AU42" s="783"/>
      <c r="AV42" s="783"/>
      <c r="AW42" s="784"/>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79"/>
      <c r="AF43" s="780"/>
      <c r="AG43" s="780"/>
      <c r="AH43" s="781"/>
      <c r="AI43" s="579"/>
      <c r="AJ43" s="588"/>
      <c r="AK43" s="779"/>
      <c r="AL43" s="780"/>
      <c r="AM43" s="781"/>
      <c r="AN43" s="779"/>
      <c r="AO43" s="817"/>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5" t="str">
        <f>D19&amp;" (W2,11)"</f>
        <v>Reused water (W2,11)</v>
      </c>
      <c r="AA44" s="786"/>
      <c r="AB44" s="818"/>
      <c r="AC44" s="583"/>
      <c r="AD44" s="579"/>
      <c r="AE44" s="779"/>
      <c r="AF44" s="780"/>
      <c r="AG44" s="780"/>
      <c r="AH44" s="781"/>
      <c r="AI44" s="579"/>
      <c r="AJ44" s="588"/>
      <c r="AK44" s="779"/>
      <c r="AL44" s="780"/>
      <c r="AM44" s="781"/>
      <c r="AN44" s="589"/>
      <c r="AO44" s="590"/>
      <c r="AP44" s="579"/>
      <c r="AQ44" s="785" t="str">
        <f>D29&amp;" (W2,20)"</f>
        <v>    Manufacturing (ISIC 10-33) (W2,20)</v>
      </c>
      <c r="AR44" s="786"/>
      <c r="AS44" s="786"/>
      <c r="AT44" s="786"/>
      <c r="AU44" s="786"/>
      <c r="AV44" s="786"/>
      <c r="AW44" s="787"/>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82"/>
      <c r="AF45" s="783"/>
      <c r="AG45" s="783"/>
      <c r="AH45" s="784"/>
      <c r="AI45" s="579"/>
      <c r="AJ45" s="579"/>
      <c r="AK45" s="782"/>
      <c r="AL45" s="783"/>
      <c r="AM45" s="784"/>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76" t="str">
        <f>D20&amp;"-"&amp;D21&amp;"  =(W2,12)-(W2,13)"</f>
        <v>Imports of water-Exports of water  =(W2,12)-(W2,13)</v>
      </c>
      <c r="AA46" s="808"/>
      <c r="AB46" s="809"/>
      <c r="AC46" s="583"/>
      <c r="AD46" s="582"/>
      <c r="AE46" s="582"/>
      <c r="AF46" s="582"/>
      <c r="AG46" s="579"/>
      <c r="AH46" s="579"/>
      <c r="AI46" s="579"/>
      <c r="AJ46" s="579"/>
      <c r="AK46" s="579"/>
      <c r="AL46" s="579"/>
      <c r="AM46" s="579"/>
      <c r="AN46" s="579"/>
      <c r="AO46" s="579"/>
      <c r="AP46" s="579"/>
      <c r="AQ46" s="785" t="str">
        <f>D30&amp;" (W2,21)"</f>
        <v>    Electricity industry (ISIC 351) (W2,21)</v>
      </c>
      <c r="AR46" s="786"/>
      <c r="AS46" s="786"/>
      <c r="AT46" s="786"/>
      <c r="AU46" s="786"/>
      <c r="AV46" s="786"/>
      <c r="AW46" s="787"/>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10"/>
      <c r="AA47" s="811"/>
      <c r="AB47" s="812"/>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10"/>
      <c r="AA48" s="811"/>
      <c r="AB48" s="812"/>
      <c r="AC48" s="583"/>
      <c r="AD48" s="579"/>
      <c r="AE48" s="579"/>
      <c r="AF48" s="579"/>
      <c r="AG48" s="579"/>
      <c r="AH48" s="776" t="str">
        <f>D23&amp;" (W2,15)"</f>
        <v>Losses during transport (W2,15)</v>
      </c>
      <c r="AI48" s="788"/>
      <c r="AJ48" s="788"/>
      <c r="AK48" s="788"/>
      <c r="AL48" s="789"/>
      <c r="AM48" s="579"/>
      <c r="AN48" s="579"/>
      <c r="AO48" s="579"/>
      <c r="AP48" s="579"/>
      <c r="AQ48" s="785" t="str">
        <f>D31&amp;" (W2,22)"</f>
        <v>    Other economic activities (W2,22)</v>
      </c>
      <c r="AR48" s="786"/>
      <c r="AS48" s="786"/>
      <c r="AT48" s="786"/>
      <c r="AU48" s="786"/>
      <c r="AV48" s="786"/>
      <c r="AW48" s="787"/>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13"/>
      <c r="AA49" s="814"/>
      <c r="AB49" s="815"/>
      <c r="AC49" s="579"/>
      <c r="AD49" s="579"/>
      <c r="AE49" s="579"/>
      <c r="AF49" s="579"/>
      <c r="AG49" s="579"/>
      <c r="AH49" s="790"/>
      <c r="AI49" s="791"/>
      <c r="AJ49" s="791"/>
      <c r="AK49" s="791"/>
      <c r="AL49" s="792"/>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3:98" ht="18" customHeight="1">
      <c r="C54" s="616"/>
      <c r="D54" s="741"/>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6"/>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59"/>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59"/>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59"/>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59"/>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59"/>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59"/>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59"/>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59"/>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c r="CT62" s="320"/>
    </row>
    <row r="63" spans="3:98" ht="18" customHeight="1">
      <c r="C63" s="569"/>
      <c r="D63" s="759"/>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59"/>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CT65" s="320"/>
    </row>
    <row r="66" spans="3:98" ht="18" customHeight="1">
      <c r="C66" s="569"/>
      <c r="D66" s="759"/>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c r="CT66" s="320"/>
    </row>
    <row r="67" spans="2:98" ht="18" customHeight="1">
      <c r="B67" s="431"/>
      <c r="C67" s="617"/>
      <c r="D67" s="759"/>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c r="CT67" s="320"/>
    </row>
    <row r="68" spans="3:98" ht="18" customHeight="1">
      <c r="C68" s="569"/>
      <c r="D68" s="759"/>
      <c r="E68" s="793"/>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4"/>
      <c r="CT68" s="320"/>
    </row>
    <row r="69" spans="3:98" ht="18" customHeight="1">
      <c r="C69" s="569"/>
      <c r="D69" s="759"/>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3"/>
      <c r="AQ69" s="793"/>
      <c r="AR69" s="793"/>
      <c r="AS69" s="793"/>
      <c r="AT69" s="793"/>
      <c r="AU69" s="793"/>
      <c r="AV69" s="793"/>
      <c r="AW69" s="793"/>
      <c r="AX69" s="794"/>
      <c r="CT69" s="320"/>
    </row>
    <row r="70" spans="3:98" ht="18" customHeight="1">
      <c r="C70" s="569"/>
      <c r="D70" s="759"/>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CT70" s="320"/>
    </row>
    <row r="71" spans="3:50" ht="18" customHeight="1">
      <c r="C71" s="569"/>
      <c r="D71" s="759"/>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row r="72" spans="3:50" ht="18" customHeight="1">
      <c r="C72" s="569"/>
      <c r="D72" s="759"/>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793"/>
      <c r="AP72" s="793"/>
      <c r="AQ72" s="793"/>
      <c r="AR72" s="793"/>
      <c r="AS72" s="793"/>
      <c r="AT72" s="793"/>
      <c r="AU72" s="793"/>
      <c r="AV72" s="793"/>
      <c r="AW72" s="793"/>
      <c r="AX72" s="794"/>
    </row>
    <row r="73" spans="2:50" ht="18" customHeight="1">
      <c r="B73" s="575"/>
      <c r="C73" s="617"/>
      <c r="D73" s="759"/>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3"/>
      <c r="AL73" s="793"/>
      <c r="AM73" s="793"/>
      <c r="AN73" s="793"/>
      <c r="AO73" s="793"/>
      <c r="AP73" s="793"/>
      <c r="AQ73" s="793"/>
      <c r="AR73" s="793"/>
      <c r="AS73" s="793"/>
      <c r="AT73" s="793"/>
      <c r="AU73" s="793"/>
      <c r="AV73" s="793"/>
      <c r="AW73" s="793"/>
      <c r="AX73" s="794"/>
    </row>
    <row r="74" spans="3:50" ht="18" customHeight="1">
      <c r="C74" s="569"/>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7"/>
    </row>
    <row r="75" spans="1:97" s="320" customFormat="1" ht="18" customHeight="1">
      <c r="A75" s="221"/>
      <c r="B75" s="190"/>
      <c r="C75" s="618"/>
      <c r="D75" s="77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formatCells="0" formatColumns="0" formatRows="0" insertColumns="0" insertRows="0" insertHyperlinks="0"/>
  <mergeCells count="41">
    <mergeCell ref="AQ39:AW39"/>
    <mergeCell ref="D74:AX74"/>
    <mergeCell ref="D72:AX72"/>
    <mergeCell ref="Z46:AB49"/>
    <mergeCell ref="D59:AX59"/>
    <mergeCell ref="AK40:AM45"/>
    <mergeCell ref="AN42:AO43"/>
    <mergeCell ref="Z44:AB44"/>
    <mergeCell ref="AQ44:AW44"/>
    <mergeCell ref="D56:AX56"/>
    <mergeCell ref="D75:AX75"/>
    <mergeCell ref="D63:AX63"/>
    <mergeCell ref="D65:AX65"/>
    <mergeCell ref="D66:AX66"/>
    <mergeCell ref="D67:AX67"/>
    <mergeCell ref="D69:AX69"/>
    <mergeCell ref="D71:AX71"/>
    <mergeCell ref="D73:AX73"/>
    <mergeCell ref="D70:AX70"/>
    <mergeCell ref="C5:AM5"/>
    <mergeCell ref="D36:AX36"/>
    <mergeCell ref="D37:AX37"/>
    <mergeCell ref="D33:AX33"/>
    <mergeCell ref="D34:AX34"/>
    <mergeCell ref="E38:AB38"/>
    <mergeCell ref="AQ38:AV38"/>
    <mergeCell ref="D35:AX35"/>
    <mergeCell ref="D57:AX57"/>
    <mergeCell ref="D54:AX54"/>
    <mergeCell ref="D60:AX60"/>
    <mergeCell ref="D62:AX62"/>
    <mergeCell ref="D68:AX68"/>
    <mergeCell ref="D58:AX58"/>
    <mergeCell ref="D61:AX61"/>
    <mergeCell ref="D55:AX55"/>
    <mergeCell ref="AE40:AH45"/>
    <mergeCell ref="AQ46:AW46"/>
    <mergeCell ref="AQ41:AW42"/>
    <mergeCell ref="AH48:AL49"/>
    <mergeCell ref="AQ48:AW48"/>
    <mergeCell ref="Z40:AB42"/>
  </mergeCells>
  <conditionalFormatting sqref="AX24:AZ24">
    <cfRule type="cellIs" priority="351" dxfId="330" operator="lessThan" stopIfTrue="1">
      <formula>AX22-AX23-(0.01*(AX22-AX23))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C23 BC16 BC9">
    <cfRule type="cellIs" priority="67" dxfId="330" operator="lessThan" stopIfTrue="1">
      <formula>#REF!+#REF!</formula>
    </cfRule>
    <cfRule type="cellIs" priority="68" dxfId="330" operator="lessThan" stopIfTrue="1">
      <formula>#REF!+BC12+BC13+BC14+BC15+#REF!</formula>
    </cfRule>
  </conditionalFormatting>
  <conditionalFormatting sqref="BC10 BC17 BC24">
    <cfRule type="cellIs" priority="69" dxfId="330" operator="lessThan" stopIfTrue="1">
      <formula>#REF!+#REF!</formula>
    </cfRule>
    <cfRule type="cellIs" priority="70" dxfId="330" operator="lessThan" stopIfTrue="1">
      <formula>BC12+BC13+BC14+BC15+#REF!+#REF!</formula>
    </cfRule>
  </conditionalFormatting>
  <conditionalFormatting sqref="BC11 BC18 BC25">
    <cfRule type="cellIs" priority="71" dxfId="330" operator="lessThan" stopIfTrue="1">
      <formula>#REF!+#REF!</formula>
    </cfRule>
    <cfRule type="cellIs" priority="72" dxfId="330" operator="lessThan" stopIfTrue="1">
      <formula>BC13+BC14+BC15+#REF!+#REF!+#REF!</formula>
    </cfRule>
  </conditionalFormatting>
  <conditionalFormatting sqref="BC8">
    <cfRule type="cellIs" priority="73" dxfId="330" operator="lessThan" stopIfTrue="1">
      <formula>#REF!+#REF!</formula>
    </cfRule>
    <cfRule type="cellIs" priority="74" dxfId="330" operator="lessThan" stopIfTrue="1">
      <formula>BC10+BC11+BC12+BC13+BC14+BC15</formula>
    </cfRule>
  </conditionalFormatting>
  <conditionalFormatting sqref="BC14">
    <cfRule type="cellIs" priority="75" dxfId="330" operator="lessThan" stopIfTrue="1">
      <formula>BC30+#REF!</formula>
    </cfRule>
    <cfRule type="cellIs" priority="76" dxfId="330" operator="lessThan" stopIfTrue="1">
      <formula>#REF!+#REF!+#REF!+#REF!+#REF!+BC27</formula>
    </cfRule>
  </conditionalFormatting>
  <conditionalFormatting sqref="BC15">
    <cfRule type="cellIs" priority="77" dxfId="330" operator="lessThan" stopIfTrue="1">
      <formula>BC31+#REF!</formula>
    </cfRule>
    <cfRule type="cellIs" priority="78" dxfId="330" operator="lessThan" stopIfTrue="1">
      <formula>#REF!+#REF!+#REF!+#REF!+BC27+BC29</formula>
    </cfRule>
  </conditionalFormatting>
  <conditionalFormatting sqref="BC13">
    <cfRule type="cellIs" priority="79" dxfId="330" operator="lessThan" stopIfTrue="1">
      <formula>BC29+#REF!</formula>
    </cfRule>
    <cfRule type="cellIs" priority="80" dxfId="330" operator="lessThan" stopIfTrue="1">
      <formula>BC15+#REF!+#REF!+#REF!+#REF!+#REF!</formula>
    </cfRule>
  </conditionalFormatting>
  <conditionalFormatting sqref="BC12">
    <cfRule type="cellIs" priority="81" dxfId="330" operator="lessThan" stopIfTrue="1">
      <formula>BC27+#REF!</formula>
    </cfRule>
    <cfRule type="cellIs" priority="82" dxfId="330" operator="lessThan" stopIfTrue="1">
      <formula>BC14+BC15+#REF!+#REF!+#REF!+#REF!</formula>
    </cfRule>
  </conditionalFormatting>
  <conditionalFormatting sqref="BC30">
    <cfRule type="cellIs" priority="83" dxfId="330" operator="lessThan" stopIfTrue="1">
      <formula>#REF!+BC38</formula>
    </cfRule>
    <cfRule type="cellIs" priority="84" dxfId="330" operator="lessThan" stopIfTrue="1">
      <formula>#REF!+#REF!+#REF!+#REF!+#REF!+#REF!</formula>
    </cfRule>
  </conditionalFormatting>
  <conditionalFormatting sqref="BC31">
    <cfRule type="cellIs" priority="85" dxfId="330" operator="lessThan" stopIfTrue="1">
      <formula>#REF!+BC40</formula>
    </cfRule>
    <cfRule type="cellIs" priority="86" dxfId="330"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30"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330" operator="equal" stopIfTrue="1">
      <formula>"&gt; 25%"</formula>
    </cfRule>
  </conditionalFormatting>
  <conditionalFormatting sqref="BE8:BE31">
    <cfRule type="cellIs" priority="89" dxfId="330" operator="equal" stopIfTrue="1">
      <formula>"&gt; 100%"</formula>
    </cfRule>
  </conditionalFormatting>
  <conditionalFormatting sqref="BC27">
    <cfRule type="cellIs" priority="90" dxfId="330" operator="lessThan" stopIfTrue="1">
      <formula>#REF!+#REF!</formula>
    </cfRule>
    <cfRule type="cellIs" priority="91" dxfId="330" operator="lessThan" stopIfTrue="1">
      <formula>BC29+#REF!+#REF!+#REF!+#REF!+#REF!</formula>
    </cfRule>
  </conditionalFormatting>
  <conditionalFormatting sqref="BC26">
    <cfRule type="cellIs" priority="92" dxfId="330" operator="lessThan" stopIfTrue="1">
      <formula>#REF!+#REF!</formula>
    </cfRule>
    <cfRule type="cellIs" priority="93" dxfId="330" operator="lessThan" stopIfTrue="1">
      <formula>BC28+BC29+#REF!+#REF!+#REF!+#REF!</formula>
    </cfRule>
  </conditionalFormatting>
  <conditionalFormatting sqref="BC28">
    <cfRule type="cellIs" priority="94" dxfId="330" operator="lessThan" stopIfTrue="1">
      <formula>#REF!+#REF!</formula>
    </cfRule>
    <cfRule type="cellIs" priority="95" dxfId="330" operator="lessThan" stopIfTrue="1">
      <formula>#REF!+#REF!+#REF!+#REF!+#REF!+#REF!</formula>
    </cfRule>
  </conditionalFormatting>
  <conditionalFormatting sqref="BC29">
    <cfRule type="cellIs" priority="96" dxfId="330" operator="lessThan" stopIfTrue="1">
      <formula>#REF!+BC37</formula>
    </cfRule>
    <cfRule type="cellIs" priority="97" dxfId="330" operator="lessThan" stopIfTrue="1">
      <formula>BC31+#REF!+#REF!+#REF!+#REF!+#REF!</formula>
    </cfRule>
  </conditionalFormatting>
  <conditionalFormatting sqref="BC21">
    <cfRule type="cellIs" priority="98" dxfId="330" operator="lessThan" stopIfTrue="1">
      <formula>BC36+#REF!</formula>
    </cfRule>
    <cfRule type="cellIs" priority="99" dxfId="330" operator="lessThan" stopIfTrue="1">
      <formula>#REF!+#REF!+#REF!+#REF!+#REF!+BC33</formula>
    </cfRule>
  </conditionalFormatting>
  <conditionalFormatting sqref="BC22">
    <cfRule type="cellIs" priority="100" dxfId="330" operator="lessThan" stopIfTrue="1">
      <formula>BC37+#REF!</formula>
    </cfRule>
    <cfRule type="cellIs" priority="101" dxfId="330" operator="lessThan" stopIfTrue="1">
      <formula>#REF!+#REF!+#REF!+#REF!+BC33+BC35</formula>
    </cfRule>
  </conditionalFormatting>
  <conditionalFormatting sqref="BC20">
    <cfRule type="cellIs" priority="102" dxfId="330" operator="lessThan" stopIfTrue="1">
      <formula>BC35+#REF!</formula>
    </cfRule>
    <cfRule type="cellIs" priority="103" dxfId="330" operator="lessThan" stopIfTrue="1">
      <formula>BC22+#REF!+#REF!+#REF!+#REF!+#REF!</formula>
    </cfRule>
  </conditionalFormatting>
  <conditionalFormatting sqref="BC19">
    <cfRule type="cellIs" priority="104" dxfId="330" operator="lessThan" stopIfTrue="1">
      <formula>BC33+#REF!</formula>
    </cfRule>
    <cfRule type="cellIs" priority="105" dxfId="330" operator="lessThan" stopIfTrue="1">
      <formula>BC21+BC22+#REF!+#REF!+#REF!+#REF!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
    <cfRule type="cellIs" priority="7" dxfId="330" operator="lessThan" stopIfTrue="1">
      <formula>0.99*(AV22-AV23)</formula>
    </cfRule>
  </conditionalFormatting>
  <conditionalFormatting sqref="AV10">
    <cfRule type="cellIs" priority="8" dxfId="330" operator="lessThan" stopIfTrue="1">
      <formula>AV8+AV9-(0.01*(AV8+AV9))</formula>
    </cfRule>
  </conditionalFormatting>
  <conditionalFormatting sqref="AV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view="pageBreakPreview" zoomScale="85" zoomScaleNormal="83" zoomScaleSheetLayoutView="85" zoomScalePageLayoutView="0" workbookViewId="0" topLeftCell="C1">
      <selection activeCell="F8" sqref="F8"/>
    </sheetView>
  </sheetViews>
  <sheetFormatPr defaultColWidth="9.33203125" defaultRowHeight="12.75"/>
  <cols>
    <col min="1" max="1" width="4.66015625" style="189" hidden="1" customWidth="1"/>
    <col min="2" max="2" width="8.16015625"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96</v>
      </c>
      <c r="C3" s="349" t="s">
        <v>358</v>
      </c>
      <c r="D3" s="32" t="s">
        <v>406</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19"/>
      <c r="BH3" s="819"/>
      <c r="BI3" s="819"/>
      <c r="BJ3" s="449"/>
      <c r="BK3" s="449"/>
      <c r="BL3" s="449"/>
      <c r="BM3" s="819"/>
      <c r="BN3" s="819"/>
      <c r="BO3" s="819"/>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797" t="s">
        <v>232</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IF(OR(ISBLANK(AR8),ISBLANK(AT8)),"N/A",IF(ABS((AT8-AR8)/AR8)&gt;0.25,"&gt; 25%","ok"))</f>
        <v>N/A</v>
      </c>
      <c r="CR8" s="85"/>
      <c r="CS8" s="85" t="str">
        <f>IF(OR(ISBLANK(AT8),ISBLANK(AV8)),"N/A",IF(ABS((AV8-AT8)/AT8)&gt;0.25,"&gt; 25%","ok"))</f>
        <v>N/A</v>
      </c>
    </row>
    <row r="9" spans="1:97" s="211" customFormat="1" ht="15" customHeight="1">
      <c r="A9" s="189"/>
      <c r="B9" s="247">
        <v>2416</v>
      </c>
      <c r="C9" s="265">
        <v>2</v>
      </c>
      <c r="D9" s="262" t="s">
        <v>17</v>
      </c>
      <c r="E9" s="265" t="s">
        <v>360</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c r="AM12" s="622"/>
      <c r="AN12" s="610"/>
      <c r="AO12" s="622"/>
      <c r="AP12" s="610"/>
      <c r="AQ12" s="622"/>
      <c r="AR12" s="610"/>
      <c r="AS12" s="622"/>
      <c r="AT12" s="610"/>
      <c r="AU12" s="622"/>
      <c r="AV12" s="610"/>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N/A</v>
      </c>
    </row>
    <row r="13" spans="2:97" ht="15" customHeight="1">
      <c r="B13" s="247">
        <v>81</v>
      </c>
      <c r="C13" s="265">
        <v>5</v>
      </c>
      <c r="D13" s="466" t="s">
        <v>137</v>
      </c>
      <c r="E13" s="256"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c r="Q14" s="623"/>
      <c r="R14" s="641"/>
      <c r="S14" s="623"/>
      <c r="T14" s="641"/>
      <c r="U14" s="623"/>
      <c r="V14" s="641"/>
      <c r="W14" s="623"/>
      <c r="X14" s="641"/>
      <c r="Y14" s="623"/>
      <c r="Z14" s="641"/>
      <c r="AA14" s="623"/>
      <c r="AB14" s="641"/>
      <c r="AC14" s="623"/>
      <c r="AD14" s="641"/>
      <c r="AE14" s="623"/>
      <c r="AF14" s="641"/>
      <c r="AG14" s="623"/>
      <c r="AH14" s="641"/>
      <c r="AI14" s="623"/>
      <c r="AJ14" s="641"/>
      <c r="AK14" s="623"/>
      <c r="AL14" s="641"/>
      <c r="AM14" s="623"/>
      <c r="AN14" s="641"/>
      <c r="AO14" s="623"/>
      <c r="AP14" s="641"/>
      <c r="AQ14" s="623"/>
      <c r="AR14" s="641"/>
      <c r="AS14" s="623"/>
      <c r="AT14" s="641"/>
      <c r="AU14" s="623"/>
      <c r="AV14" s="641"/>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c r="AM16" s="628"/>
      <c r="AN16" s="643"/>
      <c r="AO16" s="628"/>
      <c r="AP16" s="643"/>
      <c r="AQ16" s="628"/>
      <c r="AR16" s="643"/>
      <c r="AS16" s="628"/>
      <c r="AT16" s="643"/>
      <c r="AU16" s="628"/>
      <c r="AV16" s="643"/>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IF(OR(ISBLANK(AR16),ISBLANK(AT16)),"N/A",IF(ABS((AT16-AR16)/AR16)&gt;0.25,"&gt; 25%","ok"))</f>
        <v>N/A</v>
      </c>
      <c r="CR16" s="85"/>
      <c r="CS16" s="85" t="str">
        <f t="shared" si="14"/>
        <v>N/A</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c r="AS18" s="623"/>
      <c r="AT18" s="641"/>
      <c r="AU18" s="623"/>
      <c r="AV18" s="641"/>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c r="AM19" s="623"/>
      <c r="AN19" s="641"/>
      <c r="AO19" s="623"/>
      <c r="AP19" s="641"/>
      <c r="AQ19" s="623"/>
      <c r="AR19" s="641"/>
      <c r="AS19" s="623"/>
      <c r="AT19" s="641"/>
      <c r="AU19" s="623"/>
      <c r="AV19" s="641"/>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7"/>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44" t="s">
        <v>143</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0</v>
      </c>
      <c r="CJ23" s="84"/>
      <c r="CK23" s="84">
        <f>AN10</f>
        <v>0</v>
      </c>
      <c r="CL23" s="84"/>
      <c r="CM23" s="84">
        <f>AP10</f>
        <v>0</v>
      </c>
      <c r="CN23" s="647"/>
      <c r="CO23" s="84">
        <f>AR10</f>
        <v>0</v>
      </c>
      <c r="CP23" s="84"/>
      <c r="CQ23" s="84">
        <f>AT10</f>
        <v>0</v>
      </c>
      <c r="CR23" s="84"/>
      <c r="CS23" s="84">
        <f>AV10</f>
        <v>0</v>
      </c>
    </row>
    <row r="24" spans="1:112" s="453" customFormat="1" ht="25.5" customHeight="1">
      <c r="A24" s="290"/>
      <c r="B24" s="290"/>
      <c r="C24" s="288" t="s">
        <v>167</v>
      </c>
      <c r="D24" s="740" t="s">
        <v>168</v>
      </c>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0</v>
      </c>
      <c r="CJ24" s="84"/>
      <c r="CK24" s="84">
        <f>AN8-AN9</f>
        <v>0</v>
      </c>
      <c r="CL24" s="84"/>
      <c r="CM24" s="84">
        <f>AP8-AP9</f>
        <v>0</v>
      </c>
      <c r="CN24" s="647"/>
      <c r="CO24" s="84">
        <f>AR8-AR9</f>
        <v>0</v>
      </c>
      <c r="CP24" s="84"/>
      <c r="CQ24" s="84">
        <f>AT8-AT9</f>
        <v>0</v>
      </c>
      <c r="CR24" s="84"/>
      <c r="CS24" s="84">
        <f>AV8-AV9</f>
        <v>0</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44" t="s">
        <v>310</v>
      </c>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IF(OR(ISBLANK(AT8),ISBLANK(AT9),ISBLANK(AT10)),"N/A",IF((CQ23=CQ24),"ok","&lt;&gt;"))</f>
        <v>N/A</v>
      </c>
      <c r="CR25" s="84"/>
      <c r="CS25" s="84" t="str">
        <f>IF(OR(ISBLANK(AV8),ISBLANK(AV9),ISBLANK(AV10)),"N/A",IF((CS23=CS24),"ok","&lt;&gt;"))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44" t="s">
        <v>129</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0</v>
      </c>
      <c r="CJ26" s="84"/>
      <c r="CK26" s="84">
        <f>SUM(AN12:AN16)</f>
        <v>0</v>
      </c>
      <c r="CL26" s="84"/>
      <c r="CM26" s="84">
        <f>SUM(AP12:AP16)</f>
        <v>0</v>
      </c>
      <c r="CN26" s="84"/>
      <c r="CO26" s="84">
        <f>SUM(AR12:AR16)</f>
        <v>0</v>
      </c>
      <c r="CP26" s="84"/>
      <c r="CQ26" s="84">
        <f>SUM(AT12:AT16)</f>
        <v>0</v>
      </c>
      <c r="CR26" s="84"/>
      <c r="CS26" s="84">
        <f>SUM(AV12:AV16)</f>
        <v>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65" t="s">
        <v>596</v>
      </c>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8" t="str">
        <f>D12&amp;" (W3,4)"</f>
        <v>Households (W3,4)</v>
      </c>
      <c r="AM28" s="829"/>
      <c r="AN28" s="829"/>
      <c r="AO28" s="829"/>
      <c r="AP28" s="829"/>
      <c r="AQ28" s="829"/>
      <c r="AR28" s="829"/>
      <c r="AS28" s="829"/>
      <c r="AT28" s="829"/>
      <c r="AU28" s="830"/>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2" t="str">
        <f>D8&amp;" (W3, 1)"</f>
        <v>Gross freshwater supplied by water supply industry (ISIC 36) (W3, 1)</v>
      </c>
      <c r="F30" s="839"/>
      <c r="G30" s="839"/>
      <c r="H30" s="839"/>
      <c r="I30" s="839"/>
      <c r="J30" s="839"/>
      <c r="K30" s="839"/>
      <c r="L30" s="839"/>
      <c r="M30" s="839"/>
      <c r="N30" s="839"/>
      <c r="O30" s="839"/>
      <c r="P30" s="839"/>
      <c r="Q30" s="839"/>
      <c r="R30" s="839"/>
      <c r="S30" s="839"/>
      <c r="T30" s="839"/>
      <c r="U30" s="839"/>
      <c r="V30" s="839"/>
      <c r="W30" s="839"/>
      <c r="X30" s="839"/>
      <c r="Y30" s="839"/>
      <c r="Z30" s="840"/>
      <c r="AA30" s="301"/>
      <c r="AB30" s="300"/>
      <c r="AC30" s="300"/>
      <c r="AD30" s="822" t="str">
        <f>LEFT(D10,LEN(D10)-21)&amp;" (W3,3)"</f>
        <v>Net freshwater supplied by water supply industry (ISIC 36) (W3,3)</v>
      </c>
      <c r="AE30" s="831"/>
      <c r="AF30" s="832"/>
      <c r="AG30" s="487"/>
      <c r="AH30" s="821" t="str">
        <f>D11</f>
        <v>of which supplied to:</v>
      </c>
      <c r="AI30" s="821"/>
      <c r="AJ30" s="298"/>
      <c r="AK30" s="298"/>
      <c r="AL30" s="828" t="str">
        <f>D13&amp;" (W3,5)"</f>
        <v>Agriculture, forestry and fishing (ISIC 01-03) (W3,5)</v>
      </c>
      <c r="AM30" s="829"/>
      <c r="AN30" s="829"/>
      <c r="AO30" s="829"/>
      <c r="AP30" s="829"/>
      <c r="AQ30" s="829"/>
      <c r="AR30" s="829"/>
      <c r="AS30" s="829"/>
      <c r="AT30" s="829"/>
      <c r="AU30" s="830"/>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41"/>
      <c r="F31" s="842"/>
      <c r="G31" s="842"/>
      <c r="H31" s="842"/>
      <c r="I31" s="842"/>
      <c r="J31" s="842"/>
      <c r="K31" s="842"/>
      <c r="L31" s="842"/>
      <c r="M31" s="842"/>
      <c r="N31" s="842"/>
      <c r="O31" s="842"/>
      <c r="P31" s="842"/>
      <c r="Q31" s="842"/>
      <c r="R31" s="842"/>
      <c r="S31" s="842"/>
      <c r="T31" s="842"/>
      <c r="U31" s="842"/>
      <c r="V31" s="842"/>
      <c r="W31" s="842"/>
      <c r="X31" s="842"/>
      <c r="Y31" s="842"/>
      <c r="Z31" s="843"/>
      <c r="AA31" s="301"/>
      <c r="AB31" s="300"/>
      <c r="AC31" s="300"/>
      <c r="AD31" s="833"/>
      <c r="AE31" s="834"/>
      <c r="AF31" s="835"/>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4"/>
      <c r="F32" s="845"/>
      <c r="G32" s="845"/>
      <c r="H32" s="845"/>
      <c r="I32" s="845"/>
      <c r="J32" s="845"/>
      <c r="K32" s="845"/>
      <c r="L32" s="845"/>
      <c r="M32" s="845"/>
      <c r="N32" s="845"/>
      <c r="O32" s="845"/>
      <c r="P32" s="845"/>
      <c r="Q32" s="845"/>
      <c r="R32" s="845"/>
      <c r="S32" s="845"/>
      <c r="T32" s="845"/>
      <c r="U32" s="845"/>
      <c r="V32" s="845"/>
      <c r="W32" s="845"/>
      <c r="X32" s="845"/>
      <c r="Y32" s="845"/>
      <c r="Z32" s="846"/>
      <c r="AA32" s="301"/>
      <c r="AB32" s="300"/>
      <c r="AC32" s="300"/>
      <c r="AD32" s="836"/>
      <c r="AE32" s="837"/>
      <c r="AF32" s="838"/>
      <c r="AG32" s="298"/>
      <c r="AH32" s="298"/>
      <c r="AI32" s="298"/>
      <c r="AJ32" s="298"/>
      <c r="AK32" s="298"/>
      <c r="AL32" s="828" t="str">
        <f>D14&amp;" (W3,6)"</f>
        <v>Manufacturing (ISIC 10-33) (W3,6)</v>
      </c>
      <c r="AM32" s="829"/>
      <c r="AN32" s="829"/>
      <c r="AO32" s="829"/>
      <c r="AP32" s="829"/>
      <c r="AQ32" s="829"/>
      <c r="AR32" s="829"/>
      <c r="AS32" s="829"/>
      <c r="AT32" s="829"/>
      <c r="AU32" s="830"/>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8" t="str">
        <f>D15&amp;" (W3,7)"</f>
        <v>Electricity industry (ISIC 351) (W3,7)</v>
      </c>
      <c r="AM34" s="829"/>
      <c r="AN34" s="829"/>
      <c r="AO34" s="829"/>
      <c r="AP34" s="829"/>
      <c r="AQ34" s="829"/>
      <c r="AR34" s="829"/>
      <c r="AS34" s="829"/>
      <c r="AT34" s="829"/>
      <c r="AU34" s="830"/>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2" t="str">
        <f>D9&amp;" (W3, 2)"</f>
        <v>Losses during transport by ISIC 36 (W3, 2)</v>
      </c>
      <c r="AA35" s="823"/>
      <c r="AB35" s="823"/>
      <c r="AC35" s="823"/>
      <c r="AD35" s="823"/>
      <c r="AE35" s="824"/>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25"/>
      <c r="AA36" s="826"/>
      <c r="AB36" s="826"/>
      <c r="AC36" s="826"/>
      <c r="AD36" s="826"/>
      <c r="AE36" s="827"/>
      <c r="AF36" s="301"/>
      <c r="AG36" s="298"/>
      <c r="AH36" s="298"/>
      <c r="AI36" s="298"/>
      <c r="AJ36" s="298"/>
      <c r="AK36" s="298"/>
      <c r="AL36" s="828" t="str">
        <f>D16&amp;" (W3,8)"</f>
        <v>Other economic activities (W3,8)</v>
      </c>
      <c r="AM36" s="829"/>
      <c r="AN36" s="829"/>
      <c r="AO36" s="829"/>
      <c r="AP36" s="829"/>
      <c r="AQ36" s="829"/>
      <c r="AR36" s="829"/>
      <c r="AS36" s="829"/>
      <c r="AT36" s="829"/>
      <c r="AU36" s="830"/>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3:52" ht="18" customHeight="1">
      <c r="C41" s="569"/>
      <c r="D41" s="741"/>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3"/>
      <c r="AY41" s="496"/>
      <c r="AZ41" s="493"/>
    </row>
    <row r="42" spans="3:52"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c r="AY42" s="496"/>
      <c r="AZ42" s="493"/>
    </row>
    <row r="43" spans="3:52"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1"/>
      <c r="AY43" s="496"/>
      <c r="AZ43" s="493"/>
    </row>
    <row r="44" spans="3:52"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1"/>
      <c r="AY44" s="496"/>
      <c r="AZ44" s="493"/>
    </row>
    <row r="45" spans="3:52"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Y45" s="496"/>
      <c r="AZ45" s="493"/>
    </row>
    <row r="46" spans="3:52"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Y46" s="496"/>
      <c r="AZ46" s="493"/>
    </row>
    <row r="47" spans="3:52"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Y47" s="496"/>
      <c r="AZ47" s="493"/>
    </row>
    <row r="48" spans="3:52"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Y48" s="496"/>
      <c r="AZ48" s="493"/>
    </row>
    <row r="49" spans="3:97"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c r="AY52" s="496"/>
    </row>
    <row r="53" spans="3:51"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c r="AY53" s="496"/>
    </row>
    <row r="54" spans="3:51"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c r="AY54" s="496"/>
    </row>
    <row r="55" spans="3:51"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c r="AY55" s="496"/>
    </row>
    <row r="56" spans="3:51"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c r="AY56" s="496"/>
    </row>
    <row r="57" spans="3:51"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c r="AY57" s="496"/>
    </row>
    <row r="58" spans="3:51"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c r="AY58" s="496"/>
    </row>
    <row r="59" spans="3:51"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c r="AY59" s="496"/>
    </row>
    <row r="60" spans="3:51"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c r="AY60" s="496"/>
    </row>
    <row r="61" spans="3:51" ht="18" customHeight="1">
      <c r="C61" s="620"/>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c r="AY61" s="496"/>
    </row>
    <row r="62" spans="3:51" ht="18" customHeight="1">
      <c r="C62" s="618"/>
      <c r="D62" s="771"/>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772"/>
      <c r="AV62" s="772"/>
      <c r="AW62" s="772"/>
      <c r="AX62" s="773"/>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formatCells="0" formatColumns="0" formatRows="0" insertColumns="0" insertRows="0" insertHyperlinks="0"/>
  <mergeCells count="39">
    <mergeCell ref="AL28:AU28"/>
    <mergeCell ref="AL30:AU30"/>
    <mergeCell ref="AL32:AU32"/>
    <mergeCell ref="D45:AX45"/>
    <mergeCell ref="D42:AX42"/>
    <mergeCell ref="AL34:AU34"/>
    <mergeCell ref="AL36:AU36"/>
    <mergeCell ref="AD30:AF32"/>
    <mergeCell ref="E30:Z32"/>
    <mergeCell ref="D43:AX43"/>
    <mergeCell ref="D44:AX44"/>
    <mergeCell ref="D41:AX41"/>
    <mergeCell ref="D46:AX46"/>
    <mergeCell ref="D47:AX47"/>
    <mergeCell ref="AH30:AI30"/>
    <mergeCell ref="Z35:AE36"/>
    <mergeCell ref="D50:AX50"/>
    <mergeCell ref="D51:AX51"/>
    <mergeCell ref="D52:AX52"/>
    <mergeCell ref="D53:AX53"/>
    <mergeCell ref="D54:AX54"/>
    <mergeCell ref="D55:AX55"/>
    <mergeCell ref="D62:AX62"/>
    <mergeCell ref="D58:AX58"/>
    <mergeCell ref="D59:AX59"/>
    <mergeCell ref="D60:AX60"/>
    <mergeCell ref="D61:AX61"/>
    <mergeCell ref="D27:AX27"/>
    <mergeCell ref="D48:AX48"/>
    <mergeCell ref="D49:AX49"/>
    <mergeCell ref="D56:AX56"/>
    <mergeCell ref="D57:AX57"/>
    <mergeCell ref="BM3:BO3"/>
    <mergeCell ref="D24:AX24"/>
    <mergeCell ref="D26:AX26"/>
    <mergeCell ref="C5:AN5"/>
    <mergeCell ref="D25:AU25"/>
    <mergeCell ref="D23:AX23"/>
    <mergeCell ref="BG3:BI3"/>
  </mergeCells>
  <conditionalFormatting sqref="BU31:BX31">
    <cfRule type="cellIs" priority="178" dxfId="330" operator="greaterThan" stopIfTrue="1">
      <formula>BU29</formula>
    </cfRule>
  </conditionalFormatting>
  <conditionalFormatting sqref="BU29:CS29">
    <cfRule type="cellIs" priority="185" dxfId="330" operator="greaterThan" stopIfTrue="1">
      <formula>BU24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30"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30" operator="equal" stopIfTrue="1">
      <formula>"&gt; 25%"</formula>
    </cfRule>
  </conditionalFormatting>
  <conditionalFormatting sqref="BE8:BE10 BE12:BE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view="pageBreakPreview"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96</v>
      </c>
      <c r="C3" s="349" t="s">
        <v>358</v>
      </c>
      <c r="D3" s="32" t="s">
        <v>406</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797" t="s">
        <v>245</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44" t="s">
        <v>313</v>
      </c>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40" t="s">
        <v>168</v>
      </c>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0"/>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44" t="s">
        <v>129</v>
      </c>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65" t="s">
        <v>596</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7" t="str">
        <f>D14&amp;" (W4,7)"</f>
        <v>Wastewater treated in urban wastewater treatment plants (W4,7)</v>
      </c>
      <c r="AN31" s="848"/>
      <c r="AO31" s="848"/>
      <c r="AP31" s="848"/>
      <c r="AQ31" s="848"/>
      <c r="AR31" s="848"/>
      <c r="AS31" s="848"/>
      <c r="AT31" s="849"/>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0" t="str">
        <f>D8&amp;" (W4,1)"</f>
        <v>Total wastewater generated (W4,1)</v>
      </c>
      <c r="AA33" s="823"/>
      <c r="AB33" s="823"/>
      <c r="AC33" s="823"/>
      <c r="AD33" s="823"/>
      <c r="AE33" s="823"/>
      <c r="AF33" s="823"/>
      <c r="AG33" s="824"/>
      <c r="AH33" s="291"/>
      <c r="AI33" s="527"/>
      <c r="AJ33" s="527"/>
      <c r="AK33" s="527"/>
      <c r="AL33" s="527"/>
      <c r="AM33" s="847" t="str">
        <f>D18&amp;" (W4,11)"</f>
        <v>Wastewater treated in other treatment plants (W4,11)</v>
      </c>
      <c r="AN33" s="848"/>
      <c r="AO33" s="848"/>
      <c r="AP33" s="848"/>
      <c r="AQ33" s="848"/>
      <c r="AR33" s="848"/>
      <c r="AS33" s="848"/>
      <c r="AT33" s="849"/>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1"/>
      <c r="AA34" s="852"/>
      <c r="AB34" s="852"/>
      <c r="AC34" s="852"/>
      <c r="AD34" s="852"/>
      <c r="AE34" s="852"/>
      <c r="AF34" s="852"/>
      <c r="AG34" s="853"/>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1"/>
      <c r="AA35" s="852"/>
      <c r="AB35" s="852"/>
      <c r="AC35" s="852"/>
      <c r="AD35" s="852"/>
      <c r="AE35" s="852"/>
      <c r="AF35" s="852"/>
      <c r="AG35" s="853"/>
      <c r="AH35" s="291"/>
      <c r="AI35" s="304"/>
      <c r="AJ35" s="430"/>
      <c r="AK35" s="430"/>
      <c r="AL35" s="430"/>
      <c r="AM35" s="847" t="str">
        <f>D22&amp;" (W4,15)"</f>
        <v>Wastewater treated in independent treatment facilities (W4,15)</v>
      </c>
      <c r="AN35" s="848"/>
      <c r="AO35" s="848"/>
      <c r="AP35" s="848"/>
      <c r="AQ35" s="848"/>
      <c r="AR35" s="848"/>
      <c r="AS35" s="848"/>
      <c r="AT35" s="849"/>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25"/>
      <c r="AA36" s="826"/>
      <c r="AB36" s="826"/>
      <c r="AC36" s="826"/>
      <c r="AD36" s="826"/>
      <c r="AE36" s="826"/>
      <c r="AF36" s="826"/>
      <c r="AG36" s="827"/>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7" t="str">
        <f>D23&amp;" (W4,16)"</f>
        <v>Non-treated wastewater (W4,16)</v>
      </c>
      <c r="AN37" s="848"/>
      <c r="AO37" s="848"/>
      <c r="AP37" s="848"/>
      <c r="AQ37" s="848"/>
      <c r="AR37" s="848"/>
      <c r="AS37" s="848"/>
      <c r="AT37" s="849"/>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3"/>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row>
    <row r="50" spans="3:50"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row>
    <row r="51" spans="3:50"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3:50"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row>
    <row r="53" spans="3:50"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row>
    <row r="54" spans="3:50"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row>
    <row r="55" spans="3:50"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row>
    <row r="56" spans="3:50"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row>
    <row r="57" spans="3:50"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row>
    <row r="58" spans="3:50"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row>
    <row r="59" spans="3:50"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row>
    <row r="60" spans="3:50"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row>
    <row r="61" spans="3:50" ht="18" customHeight="1">
      <c r="C61" s="569"/>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row>
    <row r="62" spans="3:50" ht="18" customHeight="1">
      <c r="C62" s="569"/>
      <c r="D62" s="759"/>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c r="AI62" s="760"/>
      <c r="AJ62" s="760"/>
      <c r="AK62" s="760"/>
      <c r="AL62" s="760"/>
      <c r="AM62" s="760"/>
      <c r="AN62" s="760"/>
      <c r="AO62" s="760"/>
      <c r="AP62" s="760"/>
      <c r="AQ62" s="760"/>
      <c r="AR62" s="760"/>
      <c r="AS62" s="760"/>
      <c r="AT62" s="760"/>
      <c r="AU62" s="760"/>
      <c r="AV62" s="760"/>
      <c r="AW62" s="760"/>
      <c r="AX62" s="761"/>
    </row>
    <row r="63" spans="3:50" ht="18" customHeight="1">
      <c r="C63" s="569"/>
      <c r="D63" s="759"/>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0"/>
      <c r="AK63" s="760"/>
      <c r="AL63" s="760"/>
      <c r="AM63" s="760"/>
      <c r="AN63" s="760"/>
      <c r="AO63" s="760"/>
      <c r="AP63" s="760"/>
      <c r="AQ63" s="760"/>
      <c r="AR63" s="760"/>
      <c r="AS63" s="760"/>
      <c r="AT63" s="760"/>
      <c r="AU63" s="760"/>
      <c r="AV63" s="760"/>
      <c r="AW63" s="760"/>
      <c r="AX63" s="761"/>
    </row>
    <row r="64" spans="3:50" ht="18" customHeight="1">
      <c r="C64" s="620"/>
      <c r="D64" s="759"/>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1"/>
    </row>
    <row r="65" spans="3:50" ht="18" customHeight="1">
      <c r="C65" s="618"/>
      <c r="D65" s="771"/>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3"/>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50:AX50"/>
    <mergeCell ref="D65:AX65"/>
    <mergeCell ref="D58:AX58"/>
    <mergeCell ref="D59:AX59"/>
    <mergeCell ref="D60:AX60"/>
    <mergeCell ref="D61:AX61"/>
    <mergeCell ref="D63:AX63"/>
    <mergeCell ref="D64:AX64"/>
    <mergeCell ref="D62:AX62"/>
    <mergeCell ref="D54:AX54"/>
    <mergeCell ref="C5:AN5"/>
    <mergeCell ref="D27:AX27"/>
    <mergeCell ref="D46:AX46"/>
    <mergeCell ref="D47:AX47"/>
    <mergeCell ref="D29:AX29"/>
    <mergeCell ref="D49:AX49"/>
    <mergeCell ref="AM35:AT35"/>
    <mergeCell ref="AM37:AT37"/>
    <mergeCell ref="D28:AX28"/>
    <mergeCell ref="AM33:AT33"/>
    <mergeCell ref="D55:AX55"/>
    <mergeCell ref="D56:AX56"/>
    <mergeCell ref="D57:AX57"/>
    <mergeCell ref="D51:AX51"/>
    <mergeCell ref="D53:AX53"/>
    <mergeCell ref="D52:AX52"/>
    <mergeCell ref="D48:AX48"/>
    <mergeCell ref="D30:AX30"/>
    <mergeCell ref="AM31:AT31"/>
    <mergeCell ref="D45:AX45"/>
    <mergeCell ref="D44:AX44"/>
    <mergeCell ref="Z33:AG36"/>
  </mergeCells>
  <conditionalFormatting sqref="BC39:BF39 BC33:BF33 BC44:BF44 BM44:CS44 BM33:CS33 BM39:CS39">
    <cfRule type="cellIs" priority="83" dxfId="330" operator="equal" stopIfTrue="1">
      <formula>"&lt;&gt;"</formula>
    </cfRule>
  </conditionalFormatting>
  <conditionalFormatting sqref="BG44:BL44 BG33:BL33 BG39:BL39">
    <cfRule type="cellIs" priority="79" dxfId="330" operator="equal" stopIfTrue="1">
      <formula>"&lt;&gt;"</formula>
    </cfRule>
  </conditionalFormatting>
  <conditionalFormatting sqref="F8">
    <cfRule type="cellIs" priority="76" dxfId="331" operator="lessThan" stopIfTrue="1">
      <formula>0.99*(F9+F10+F11+F12+F13)</formula>
    </cfRule>
  </conditionalFormatting>
  <conditionalFormatting sqref="F14">
    <cfRule type="cellIs" priority="75" dxfId="331" operator="lessThan" stopIfTrue="1">
      <formula>0.99*(F15+F16+F17)</formula>
    </cfRule>
  </conditionalFormatting>
  <conditionalFormatting sqref="F18">
    <cfRule type="cellIs" priority="74" dxfId="331" operator="lessThan" stopIfTrue="1">
      <formula>0.99*(F19+F20+F21)</formula>
    </cfRule>
  </conditionalFormatting>
  <conditionalFormatting sqref="H8">
    <cfRule type="cellIs" priority="73" dxfId="331" operator="lessThan" stopIfTrue="1">
      <formula>0.99*(H9+H10+H11+H12+H13)</formula>
    </cfRule>
  </conditionalFormatting>
  <conditionalFormatting sqref="H14">
    <cfRule type="cellIs" priority="72" dxfId="331" operator="lessThan" stopIfTrue="1">
      <formula>0.99*(H15+H16+H17)</formula>
    </cfRule>
  </conditionalFormatting>
  <conditionalFormatting sqref="H18">
    <cfRule type="cellIs" priority="71" dxfId="331" operator="lessThan" stopIfTrue="1">
      <formula>0.99*(H19+H20+H21)</formula>
    </cfRule>
  </conditionalFormatting>
  <conditionalFormatting sqref="J8">
    <cfRule type="cellIs" priority="70" dxfId="331" operator="lessThan" stopIfTrue="1">
      <formula>0.99*(J9+J10+J11+J12+J13)</formula>
    </cfRule>
  </conditionalFormatting>
  <conditionalFormatting sqref="J14">
    <cfRule type="cellIs" priority="69" dxfId="331" operator="lessThan" stopIfTrue="1">
      <formula>0.99*(J15+J16+J17)</formula>
    </cfRule>
  </conditionalFormatting>
  <conditionalFormatting sqref="J18">
    <cfRule type="cellIs" priority="68" dxfId="331" operator="lessThan" stopIfTrue="1">
      <formula>0.99*(J19+J20+J21)</formula>
    </cfRule>
  </conditionalFormatting>
  <conditionalFormatting sqref="L8">
    <cfRule type="cellIs" priority="67" dxfId="331" operator="lessThan" stopIfTrue="1">
      <formula>0.99*(L9+L10+L11+L12+L13)</formula>
    </cfRule>
  </conditionalFormatting>
  <conditionalFormatting sqref="L14">
    <cfRule type="cellIs" priority="66" dxfId="331" operator="lessThan" stopIfTrue="1">
      <formula>0.99*(L15+L16+L17)</formula>
    </cfRule>
  </conditionalFormatting>
  <conditionalFormatting sqref="L18">
    <cfRule type="cellIs" priority="65" dxfId="331" operator="lessThan" stopIfTrue="1">
      <formula>0.99*(L19+L20+L21)</formula>
    </cfRule>
  </conditionalFormatting>
  <conditionalFormatting sqref="N8">
    <cfRule type="cellIs" priority="64" dxfId="331" operator="lessThan" stopIfTrue="1">
      <formula>0.99*(N9+N10+N11+N12+N13)</formula>
    </cfRule>
  </conditionalFormatting>
  <conditionalFormatting sqref="N14">
    <cfRule type="cellIs" priority="63" dxfId="331" operator="lessThan" stopIfTrue="1">
      <formula>0.99*(N15+N16+N17)</formula>
    </cfRule>
  </conditionalFormatting>
  <conditionalFormatting sqref="N18">
    <cfRule type="cellIs" priority="62" dxfId="331" operator="lessThan" stopIfTrue="1">
      <formula>0.99*(N19+N20+N21)</formula>
    </cfRule>
  </conditionalFormatting>
  <conditionalFormatting sqref="P8">
    <cfRule type="cellIs" priority="61" dxfId="331" operator="lessThan" stopIfTrue="1">
      <formula>0.99*(P9+P10+P11+P12+P13)</formula>
    </cfRule>
  </conditionalFormatting>
  <conditionalFormatting sqref="P14">
    <cfRule type="cellIs" priority="60" dxfId="331" operator="lessThan" stopIfTrue="1">
      <formula>0.99*(P15+P16+P17)</formula>
    </cfRule>
  </conditionalFormatting>
  <conditionalFormatting sqref="P18">
    <cfRule type="cellIs" priority="59" dxfId="331" operator="lessThan" stopIfTrue="1">
      <formula>0.99*(P19+P20+P21)</formula>
    </cfRule>
  </conditionalFormatting>
  <conditionalFormatting sqref="R8">
    <cfRule type="cellIs" priority="58" dxfId="331" operator="lessThan" stopIfTrue="1">
      <formula>0.99*(R9+R10+R11+R12+R13)</formula>
    </cfRule>
  </conditionalFormatting>
  <conditionalFormatting sqref="R14">
    <cfRule type="cellIs" priority="57" dxfId="331" operator="lessThan" stopIfTrue="1">
      <formula>0.99*(R15+R16+R17)</formula>
    </cfRule>
  </conditionalFormatting>
  <conditionalFormatting sqref="R18">
    <cfRule type="cellIs" priority="56" dxfId="331" operator="lessThan" stopIfTrue="1">
      <formula>0.99*(R19+R20+R21)</formula>
    </cfRule>
  </conditionalFormatting>
  <conditionalFormatting sqref="T8">
    <cfRule type="cellIs" priority="55" dxfId="331" operator="lessThan" stopIfTrue="1">
      <formula>0.99*(T9+T10+T11+T12+T13)</formula>
    </cfRule>
  </conditionalFormatting>
  <conditionalFormatting sqref="T14">
    <cfRule type="cellIs" priority="54" dxfId="331" operator="lessThan" stopIfTrue="1">
      <formula>0.99*(T15+T16+T17)</formula>
    </cfRule>
  </conditionalFormatting>
  <conditionalFormatting sqref="T18">
    <cfRule type="cellIs" priority="53" dxfId="331" operator="lessThan" stopIfTrue="1">
      <formula>0.99*(T19+T20+T21)</formula>
    </cfRule>
  </conditionalFormatting>
  <conditionalFormatting sqref="V8">
    <cfRule type="cellIs" priority="52" dxfId="331" operator="lessThan" stopIfTrue="1">
      <formula>0.99*(V9+V10+V11+V12+V13)</formula>
    </cfRule>
  </conditionalFormatting>
  <conditionalFormatting sqref="V14">
    <cfRule type="cellIs" priority="51" dxfId="331" operator="lessThan" stopIfTrue="1">
      <formula>0.99*(V15+V16+V17)</formula>
    </cfRule>
  </conditionalFormatting>
  <conditionalFormatting sqref="V18">
    <cfRule type="cellIs" priority="50" dxfId="331" operator="lessThan" stopIfTrue="1">
      <formula>0.99*(V19+V20+V21)</formula>
    </cfRule>
  </conditionalFormatting>
  <conditionalFormatting sqref="X8">
    <cfRule type="cellIs" priority="49" dxfId="331" operator="lessThan" stopIfTrue="1">
      <formula>0.99*(X9+X10+X11+X12+X13)</formula>
    </cfRule>
  </conditionalFormatting>
  <conditionalFormatting sqref="X14">
    <cfRule type="cellIs" priority="48" dxfId="331" operator="lessThan" stopIfTrue="1">
      <formula>0.99*(X15+X16+X17)</formula>
    </cfRule>
  </conditionalFormatting>
  <conditionalFormatting sqref="X18">
    <cfRule type="cellIs" priority="47" dxfId="331" operator="lessThan" stopIfTrue="1">
      <formula>0.99*(X19+X20+X21)</formula>
    </cfRule>
  </conditionalFormatting>
  <conditionalFormatting sqref="Z8">
    <cfRule type="cellIs" priority="46" dxfId="331" operator="lessThan" stopIfTrue="1">
      <formula>0.99*(Z9+Z10+Z11+Z12+Z13)</formula>
    </cfRule>
  </conditionalFormatting>
  <conditionalFormatting sqref="Z14">
    <cfRule type="cellIs" priority="45" dxfId="331" operator="lessThan" stopIfTrue="1">
      <formula>0.99*(Z15+Z16+Z17)</formula>
    </cfRule>
  </conditionalFormatting>
  <conditionalFormatting sqref="Z18">
    <cfRule type="cellIs" priority="44" dxfId="331" operator="lessThan" stopIfTrue="1">
      <formula>0.99*(Z19+Z20+Z21)</formula>
    </cfRule>
  </conditionalFormatting>
  <conditionalFormatting sqref="AB8">
    <cfRule type="cellIs" priority="43" dxfId="331" operator="lessThan" stopIfTrue="1">
      <formula>0.99*(AB9+AB10+AB11+AB12+AB13)</formula>
    </cfRule>
  </conditionalFormatting>
  <conditionalFormatting sqref="AB14">
    <cfRule type="cellIs" priority="42" dxfId="331" operator="lessThan" stopIfTrue="1">
      <formula>0.99*(AB15+AB16+AB17)</formula>
    </cfRule>
  </conditionalFormatting>
  <conditionalFormatting sqref="AB18">
    <cfRule type="cellIs" priority="41" dxfId="331" operator="lessThan" stopIfTrue="1">
      <formula>0.99*(AB19+AB20+AB21)</formula>
    </cfRule>
  </conditionalFormatting>
  <conditionalFormatting sqref="AD8">
    <cfRule type="cellIs" priority="40" dxfId="331" operator="lessThan" stopIfTrue="1">
      <formula>0.99*(AD9+AD10+AD11+AD12+AD13)</formula>
    </cfRule>
  </conditionalFormatting>
  <conditionalFormatting sqref="AD14">
    <cfRule type="cellIs" priority="39" dxfId="331" operator="lessThan" stopIfTrue="1">
      <formula>0.99*(AD15+AD16+AD17)</formula>
    </cfRule>
  </conditionalFormatting>
  <conditionalFormatting sqref="AD18">
    <cfRule type="cellIs" priority="38" dxfId="331" operator="lessThan" stopIfTrue="1">
      <formula>0.99*(AD19+AD20+AD21)</formula>
    </cfRule>
  </conditionalFormatting>
  <conditionalFormatting sqref="AF8">
    <cfRule type="cellIs" priority="37" dxfId="331" operator="lessThan" stopIfTrue="1">
      <formula>0.99*(AF9+AF10+AF11+AF12+AF13)</formula>
    </cfRule>
  </conditionalFormatting>
  <conditionalFormatting sqref="AF14">
    <cfRule type="cellIs" priority="36" dxfId="331" operator="lessThan" stopIfTrue="1">
      <formula>0.99*(AF15+AF16+AF17)</formula>
    </cfRule>
  </conditionalFormatting>
  <conditionalFormatting sqref="AF18">
    <cfRule type="cellIs" priority="35" dxfId="331" operator="lessThan" stopIfTrue="1">
      <formula>0.99*(AF19+AF20+AF21)</formula>
    </cfRule>
  </conditionalFormatting>
  <conditionalFormatting sqref="AH8">
    <cfRule type="cellIs" priority="34" dxfId="331" operator="lessThan" stopIfTrue="1">
      <formula>0.99*(AH9+AH10+AH11+AH12+AH13)</formula>
    </cfRule>
  </conditionalFormatting>
  <conditionalFormatting sqref="AH14">
    <cfRule type="cellIs" priority="33" dxfId="331" operator="lessThan" stopIfTrue="1">
      <formula>0.99*(AH15+AH16+AH17)</formula>
    </cfRule>
  </conditionalFormatting>
  <conditionalFormatting sqref="AH18">
    <cfRule type="cellIs" priority="32" dxfId="331" operator="lessThan" stopIfTrue="1">
      <formula>0.99*(AH19+AH20+AH21)</formula>
    </cfRule>
  </conditionalFormatting>
  <conditionalFormatting sqref="AJ8">
    <cfRule type="cellIs" priority="31" dxfId="331" operator="lessThan" stopIfTrue="1">
      <formula>0.99*(AJ9+AJ10+AJ11+AJ12+AJ13)</formula>
    </cfRule>
  </conditionalFormatting>
  <conditionalFormatting sqref="AJ14">
    <cfRule type="cellIs" priority="30" dxfId="331" operator="lessThan" stopIfTrue="1">
      <formula>0.99*(AJ15+AJ16+AJ17)</formula>
    </cfRule>
  </conditionalFormatting>
  <conditionalFormatting sqref="AJ18">
    <cfRule type="cellIs" priority="29" dxfId="331" operator="lessThan" stopIfTrue="1">
      <formula>0.99*(AJ19+AJ20+AJ21)</formula>
    </cfRule>
  </conditionalFormatting>
  <conditionalFormatting sqref="AL8">
    <cfRule type="cellIs" priority="28" dxfId="331" operator="lessThan" stopIfTrue="1">
      <formula>0.99*(AL9+AL10+AL11+AL12+AL13)</formula>
    </cfRule>
  </conditionalFormatting>
  <conditionalFormatting sqref="AL14">
    <cfRule type="cellIs" priority="27" dxfId="331" operator="lessThan" stopIfTrue="1">
      <formula>0.99*(AL15+AL16+AL17)</formula>
    </cfRule>
  </conditionalFormatting>
  <conditionalFormatting sqref="AL18">
    <cfRule type="cellIs" priority="26" dxfId="331" operator="lessThan" stopIfTrue="1">
      <formula>0.99*(AL19+AL20+AL21)</formula>
    </cfRule>
  </conditionalFormatting>
  <conditionalFormatting sqref="AN8">
    <cfRule type="cellIs" priority="25" dxfId="331" operator="lessThan" stopIfTrue="1">
      <formula>0.99*(AN9+AN10+AN11+AN12+AN13)</formula>
    </cfRule>
  </conditionalFormatting>
  <conditionalFormatting sqref="AN14">
    <cfRule type="cellIs" priority="24" dxfId="331" operator="lessThan" stopIfTrue="1">
      <formula>0.99*(AN15+AN16+AN17)</formula>
    </cfRule>
  </conditionalFormatting>
  <conditionalFormatting sqref="AN18">
    <cfRule type="cellIs" priority="23" dxfId="331" operator="lessThan" stopIfTrue="1">
      <formula>0.99*(AN19+AN20+AN21)</formula>
    </cfRule>
  </conditionalFormatting>
  <conditionalFormatting sqref="AP8">
    <cfRule type="cellIs" priority="22" dxfId="331" operator="lessThan" stopIfTrue="1">
      <formula>0.99*(AP9+AP10+AP11+AP12+AP13)</formula>
    </cfRule>
  </conditionalFormatting>
  <conditionalFormatting sqref="AP14">
    <cfRule type="cellIs" priority="21" dxfId="331" operator="lessThan" stopIfTrue="1">
      <formula>0.99*(AP15+AP16+AP17)</formula>
    </cfRule>
  </conditionalFormatting>
  <conditionalFormatting sqref="AP18">
    <cfRule type="cellIs" priority="20" dxfId="331" operator="lessThan" stopIfTrue="1">
      <formula>0.99*(AP19+AP20+AP21)</formula>
    </cfRule>
  </conditionalFormatting>
  <conditionalFormatting sqref="AR8">
    <cfRule type="cellIs" priority="19" dxfId="331" operator="lessThan" stopIfTrue="1">
      <formula>0.99*(AR9+AR10+AR11+AR12+AR13)</formula>
    </cfRule>
  </conditionalFormatting>
  <conditionalFormatting sqref="AR14">
    <cfRule type="cellIs" priority="18" dxfId="331" operator="lessThan" stopIfTrue="1">
      <formula>0.99*(AR15+AR16+AR17)</formula>
    </cfRule>
  </conditionalFormatting>
  <conditionalFormatting sqref="AR18">
    <cfRule type="cellIs" priority="17" dxfId="331" operator="lessThan" stopIfTrue="1">
      <formula>0.99*(AR19+AR20+AR21)</formula>
    </cfRule>
  </conditionalFormatting>
  <conditionalFormatting sqref="AT8">
    <cfRule type="cellIs" priority="16" dxfId="331" operator="lessThan" stopIfTrue="1">
      <formula>0.99*(AT9+AT10+AT11+AT12+AT13)</formula>
    </cfRule>
  </conditionalFormatting>
  <conditionalFormatting sqref="AT14">
    <cfRule type="cellIs" priority="15" dxfId="331" operator="lessThan" stopIfTrue="1">
      <formula>0.99*(AT15+AT16+AT17)</formula>
    </cfRule>
  </conditionalFormatting>
  <conditionalFormatting sqref="AT18">
    <cfRule type="cellIs" priority="14" dxfId="331" operator="lessThan" stopIfTrue="1">
      <formula>0.99*(AT19+AT20+AT21)</formula>
    </cfRule>
  </conditionalFormatting>
  <conditionalFormatting sqref="AV8">
    <cfRule type="cellIs" priority="13" dxfId="331" operator="lessThan" stopIfTrue="1">
      <formula>0.99*(AV9+AV10+AV11+AV12+AV13)</formula>
    </cfRule>
  </conditionalFormatting>
  <conditionalFormatting sqref="AV14">
    <cfRule type="cellIs" priority="12" dxfId="331" operator="lessThan" stopIfTrue="1">
      <formula>0.99*(AV15+AV16+AV17)</formula>
    </cfRule>
  </conditionalFormatting>
  <conditionalFormatting sqref="AV18">
    <cfRule type="cellIs" priority="11" dxfId="331" operator="lessThan" stopIfTrue="1">
      <formula>0.99*(AV19+AV20+AV21)</formula>
    </cfRule>
  </conditionalFormatting>
  <conditionalFormatting sqref="BE8:BE24">
    <cfRule type="cellIs" priority="9" dxfId="330"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30" operator="equal" stopIfTrue="1">
      <formula>"&gt; 25%"</formula>
    </cfRule>
  </conditionalFormatting>
  <conditionalFormatting sqref="CS30 CA30 BY30 BW30 BU30 BS30 BQ30 CQ30 CO30 CM30 CK30 CI30 CG30 CE30 CC30">
    <cfRule type="cellIs" priority="8" dxfId="330" operator="equal" stopIfTrue="1">
      <formula>"&lt;&gt;"</formula>
    </cfRule>
  </conditionalFormatting>
  <conditionalFormatting sqref="BC30">
    <cfRule type="cellIs" priority="7" dxfId="330" operator="equal" stopIfTrue="1">
      <formula>"&lt;&gt;"</formula>
    </cfRule>
  </conditionalFormatting>
  <conditionalFormatting sqref="BE30">
    <cfRule type="cellIs" priority="6" dxfId="330" operator="equal" stopIfTrue="1">
      <formula>"&lt;&gt;"</formula>
    </cfRule>
  </conditionalFormatting>
  <conditionalFormatting sqref="BG30">
    <cfRule type="cellIs" priority="5" dxfId="330" operator="equal" stopIfTrue="1">
      <formula>"&lt;&gt;"</formula>
    </cfRule>
  </conditionalFormatting>
  <conditionalFormatting sqref="BI30">
    <cfRule type="cellIs" priority="4" dxfId="330" operator="equal" stopIfTrue="1">
      <formula>"&lt;&gt;"</formula>
    </cfRule>
  </conditionalFormatting>
  <conditionalFormatting sqref="BK30">
    <cfRule type="cellIs" priority="3" dxfId="330" operator="equal" stopIfTrue="1">
      <formula>"&lt;&gt;"</formula>
    </cfRule>
  </conditionalFormatting>
  <conditionalFormatting sqref="BM30">
    <cfRule type="cellIs" priority="2" dxfId="330" operator="equal" stopIfTrue="1">
      <formula>"&lt;&gt;"</formula>
    </cfRule>
  </conditionalFormatting>
  <conditionalFormatting sqref="BO30">
    <cfRule type="cellIs" priority="1" dxfId="330"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view="pageBreakPreview" zoomScale="85"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96</v>
      </c>
      <c r="C3" s="349" t="s">
        <v>358</v>
      </c>
      <c r="D3" s="32" t="s">
        <v>406</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6" t="s">
        <v>145</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v>88</v>
      </c>
      <c r="AA8" s="627"/>
      <c r="AB8" s="613"/>
      <c r="AC8" s="627"/>
      <c r="AD8" s="613"/>
      <c r="AE8" s="627"/>
      <c r="AF8" s="613"/>
      <c r="AG8" s="627"/>
      <c r="AH8" s="613"/>
      <c r="AI8" s="627"/>
      <c r="AJ8" s="613"/>
      <c r="AK8" s="627"/>
      <c r="AL8" s="613"/>
      <c r="AM8" s="627"/>
      <c r="AN8" s="613">
        <v>90</v>
      </c>
      <c r="AO8" s="627"/>
      <c r="AP8" s="613"/>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v>38</v>
      </c>
      <c r="AA9" s="627"/>
      <c r="AB9" s="613"/>
      <c r="AC9" s="627"/>
      <c r="AD9" s="613"/>
      <c r="AE9" s="627"/>
      <c r="AF9" s="613"/>
      <c r="AG9" s="627"/>
      <c r="AH9" s="613"/>
      <c r="AI9" s="627"/>
      <c r="AJ9" s="613"/>
      <c r="AK9" s="627"/>
      <c r="AL9" s="613"/>
      <c r="AM9" s="627"/>
      <c r="AN9" s="613">
        <v>40</v>
      </c>
      <c r="AO9" s="627"/>
      <c r="AP9" s="613"/>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v>38</v>
      </c>
      <c r="AA10" s="624"/>
      <c r="AB10" s="611"/>
      <c r="AC10" s="624"/>
      <c r="AD10" s="611"/>
      <c r="AE10" s="624"/>
      <c r="AF10" s="611"/>
      <c r="AG10" s="624"/>
      <c r="AH10" s="611"/>
      <c r="AI10" s="624"/>
      <c r="AJ10" s="611"/>
      <c r="AK10" s="624"/>
      <c r="AL10" s="611"/>
      <c r="AM10" s="624"/>
      <c r="AN10" s="611">
        <v>40</v>
      </c>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v>50</v>
      </c>
      <c r="AA11" s="624"/>
      <c r="AB11" s="611"/>
      <c r="AC11" s="624"/>
      <c r="AD11" s="611"/>
      <c r="AE11" s="624"/>
      <c r="AF11" s="611"/>
      <c r="AG11" s="624"/>
      <c r="AH11" s="611"/>
      <c r="AI11" s="624"/>
      <c r="AJ11" s="611"/>
      <c r="AK11" s="624"/>
      <c r="AL11" s="611"/>
      <c r="AM11" s="624"/>
      <c r="AN11" s="611">
        <v>50</v>
      </c>
      <c r="AO11" s="624"/>
      <c r="AP11" s="611"/>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v>12</v>
      </c>
      <c r="AA12" s="630"/>
      <c r="AB12" s="615"/>
      <c r="AC12" s="630"/>
      <c r="AD12" s="615"/>
      <c r="AE12" s="630"/>
      <c r="AF12" s="615"/>
      <c r="AG12" s="630"/>
      <c r="AH12" s="615"/>
      <c r="AI12" s="630"/>
      <c r="AJ12" s="615"/>
      <c r="AK12" s="630"/>
      <c r="AL12" s="615"/>
      <c r="AM12" s="630"/>
      <c r="AN12" s="615">
        <v>10</v>
      </c>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40" t="s">
        <v>168</v>
      </c>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s="740"/>
      <c r="AV15" s="740"/>
      <c r="AW15" s="740"/>
      <c r="AX15" s="740"/>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44" t="s">
        <v>129</v>
      </c>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88</v>
      </c>
      <c r="BW16" s="101"/>
      <c r="BX16" s="101">
        <f>AB8</f>
        <v>0</v>
      </c>
      <c r="BY16" s="101"/>
      <c r="BZ16" s="101">
        <f>AD8</f>
        <v>0</v>
      </c>
      <c r="CA16" s="101"/>
      <c r="CB16" s="101">
        <f>AF8</f>
        <v>0</v>
      </c>
      <c r="CC16" s="101"/>
      <c r="CD16" s="101">
        <f>AH8</f>
        <v>0</v>
      </c>
      <c r="CE16" s="101"/>
      <c r="CF16" s="101">
        <f>AJ8</f>
        <v>0</v>
      </c>
      <c r="CG16" s="101"/>
      <c r="CH16" s="101">
        <f>AL8</f>
        <v>0</v>
      </c>
      <c r="CI16" s="101"/>
      <c r="CJ16" s="101">
        <f>AN8</f>
        <v>90</v>
      </c>
      <c r="CK16" s="101"/>
      <c r="CL16" s="101">
        <f>AP8</f>
        <v>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65" t="s">
        <v>596</v>
      </c>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38</v>
      </c>
      <c r="BW17" s="101"/>
      <c r="BX17" s="101">
        <f>AB9</f>
        <v>0</v>
      </c>
      <c r="BY17" s="101"/>
      <c r="BZ17" s="101">
        <f>AD9</f>
        <v>0</v>
      </c>
      <c r="CA17" s="101"/>
      <c r="CB17" s="101">
        <f>AF9</f>
        <v>0</v>
      </c>
      <c r="CC17" s="101"/>
      <c r="CD17" s="101">
        <f>AH9</f>
        <v>0</v>
      </c>
      <c r="CE17" s="101"/>
      <c r="CF17" s="101">
        <f>AJ9</f>
        <v>0</v>
      </c>
      <c r="CG17" s="101"/>
      <c r="CH17" s="101">
        <f>AL9</f>
        <v>0</v>
      </c>
      <c r="CI17" s="101"/>
      <c r="CJ17" s="101">
        <f>AN9</f>
        <v>40</v>
      </c>
      <c r="CK17" s="101"/>
      <c r="CL17" s="101">
        <f>AP9</f>
        <v>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ok</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ok</v>
      </c>
      <c r="CK18" s="101"/>
      <c r="CL18" s="101" t="str">
        <f>IF(OR(ISBLANK(AP8),ISBLANK(AP9)),"N/A",IF(CL16&gt;=CL17,"ok","&lt;&gt;"))</f>
        <v>N/A</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38</v>
      </c>
      <c r="BW19" s="101"/>
      <c r="BX19" s="101">
        <f>AB10</f>
        <v>0</v>
      </c>
      <c r="BY19" s="101"/>
      <c r="BZ19" s="101">
        <f>AD10</f>
        <v>0</v>
      </c>
      <c r="CA19" s="101"/>
      <c r="CB19" s="101">
        <f>AF10</f>
        <v>0</v>
      </c>
      <c r="CC19" s="101"/>
      <c r="CD19" s="101">
        <f>AH10</f>
        <v>0</v>
      </c>
      <c r="CE19" s="101"/>
      <c r="CF19" s="101">
        <f>AJ10</f>
        <v>0</v>
      </c>
      <c r="CG19" s="101"/>
      <c r="CH19" s="101">
        <f>AL10</f>
        <v>0</v>
      </c>
      <c r="CI19" s="101"/>
      <c r="CJ19" s="101">
        <f>AN10</f>
        <v>40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ok</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ok</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41"/>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3"/>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12</v>
      </c>
      <c r="BW22" s="101"/>
      <c r="BX22" s="101">
        <f>AB12</f>
        <v>0</v>
      </c>
      <c r="BY22" s="101"/>
      <c r="BZ22" s="101">
        <f>AD12</f>
        <v>0</v>
      </c>
      <c r="CA22" s="101"/>
      <c r="CB22" s="101">
        <f>AF12</f>
        <v>0</v>
      </c>
      <c r="CC22" s="101"/>
      <c r="CD22" s="101">
        <f>AH12</f>
        <v>0</v>
      </c>
      <c r="CE22" s="101"/>
      <c r="CF22" s="101">
        <f>AJ12</f>
        <v>0</v>
      </c>
      <c r="CG22" s="101"/>
      <c r="CH22" s="101">
        <f>AL12</f>
        <v>0</v>
      </c>
      <c r="CI22" s="101"/>
      <c r="CJ22" s="101">
        <f>AN12</f>
        <v>10</v>
      </c>
      <c r="CK22" s="101"/>
      <c r="CL22" s="101">
        <f>AP12</f>
        <v>0</v>
      </c>
      <c r="CM22" s="646"/>
      <c r="CN22" s="101">
        <f>AR12</f>
        <v>0</v>
      </c>
      <c r="CO22" s="101"/>
      <c r="CP22" s="101">
        <f>AT12</f>
        <v>0</v>
      </c>
      <c r="CQ22" s="101"/>
      <c r="CR22" s="101">
        <f>AV12</f>
        <v>0</v>
      </c>
    </row>
    <row r="23" spans="3:96" ht="18" customHeight="1">
      <c r="C23" s="569"/>
      <c r="D23" s="759"/>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1"/>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ok</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ok</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59"/>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1"/>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59"/>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1"/>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59"/>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1"/>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59"/>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1"/>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59"/>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1"/>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59"/>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1"/>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59"/>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59"/>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1"/>
      <c r="AZ31" s="330"/>
    </row>
    <row r="32" spans="3:50" ht="18" customHeight="1">
      <c r="C32" s="569"/>
      <c r="D32" s="759"/>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0"/>
      <c r="AR32" s="760"/>
      <c r="AS32" s="760"/>
      <c r="AT32" s="760"/>
      <c r="AU32" s="760"/>
      <c r="AV32" s="760"/>
      <c r="AW32" s="760"/>
      <c r="AX32" s="761"/>
    </row>
    <row r="33" spans="3:50" ht="18" customHeight="1">
      <c r="C33" s="569"/>
      <c r="D33" s="759"/>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1"/>
    </row>
    <row r="34" spans="3:50" ht="18" customHeight="1">
      <c r="C34" s="569"/>
      <c r="D34" s="759"/>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0"/>
      <c r="AX34" s="761"/>
    </row>
    <row r="35" spans="3:50" ht="18" customHeight="1">
      <c r="C35" s="569"/>
      <c r="D35" s="759"/>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1"/>
    </row>
    <row r="36" spans="3:50" ht="18" customHeight="1">
      <c r="C36" s="569"/>
      <c r="D36" s="759"/>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1"/>
    </row>
    <row r="37" spans="3:50"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1"/>
    </row>
    <row r="38" spans="3:50"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1"/>
    </row>
    <row r="39" spans="3:50"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1"/>
    </row>
    <row r="40" spans="3:50"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1"/>
    </row>
    <row r="41" spans="3:50"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1"/>
    </row>
    <row r="42" spans="3:50" ht="18" customHeight="1">
      <c r="C42" s="620"/>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row>
    <row r="43" spans="3:50" ht="18" customHeight="1">
      <c r="C43" s="618"/>
      <c r="D43" s="771"/>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3"/>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
    <cfRule type="cellIs" priority="4" dxfId="330" operator="greaterThan" stopIfTrue="1">
      <formula>100-AV9-AV11+0.1</formula>
    </cfRule>
  </conditionalFormatting>
  <conditionalFormatting sqref="BX20 BV20 BT20 BR20 CH20 CJ20 CL20 CF20 CB20 BZ20 BB20 CR20 CN20 CP20">
    <cfRule type="cellIs" priority="1" dxfId="330"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30"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2017-10-25T16:20:52Z</dcterms:modified>
  <cp:category/>
  <cp:version/>
  <cp:contentType/>
  <cp:contentStatus/>
</cp:coreProperties>
</file>